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Council Publications\2025\Databank user guide\"/>
    </mc:Choice>
  </mc:AlternateContent>
  <xr:revisionPtr revIDLastSave="0" documentId="8_{1D482E08-3D70-48B5-BA84-4E010932DE63}" xr6:coauthVersionLast="47" xr6:coauthVersionMax="47" xr10:uidLastSave="{00000000-0000-0000-0000-000000000000}"/>
  <bookViews>
    <workbookView xWindow="-120" yWindow="-120" windowWidth="29040" windowHeight="15720" xr2:uid="{FE8AA443-3BEE-400D-B959-BEE25684F49A}"/>
  </bookViews>
  <sheets>
    <sheet name="Read me " sheetId="26" r:id="rId1"/>
    <sheet name="Index" sheetId="6" r:id="rId2"/>
    <sheet name="All DELs by dept" sheetId="2" r:id="rId3"/>
    <sheet name="Non-ringfenced RDEL by dept" sheetId="12" r:id="rId4"/>
    <sheet name="Ringfenced RDEL by dept" sheetId="16" r:id="rId5"/>
    <sheet name="Conventional CDEL by dept" sheetId="18" r:id="rId6"/>
    <sheet name="FTC CDEL by dept" sheetId="19" r:id="rId7"/>
    <sheet name="Financing &amp; spending all DELs" sheetId="13" r:id="rId8"/>
    <sheet name="F&amp;S non-ringfenced RDEL" sheetId="15" r:id="rId9"/>
    <sheet name="F&amp;S ringfenced RDEL" sheetId="17" r:id="rId10"/>
    <sheet name="F&amp;S conventional CDEL " sheetId="20" r:id="rId11"/>
    <sheet name=" F&amp;S FTC CDEL " sheetId="21" r:id="rId12"/>
    <sheet name="NI AME" sheetId="25" state="hidden" r:id="rId13"/>
    <sheet name="Non-ringfenced AME summary" sheetId="14" state="hidden" r:id="rId14"/>
    <sheet name="Ringfenced AME summary" sheetId="22" state="hidden" r:id="rId15"/>
    <sheet name="General capital AME summary" sheetId="23" state="hidden" r:id="rId16"/>
    <sheet name="Capital FTC AME summary" sheetId="24" state="hidden" r:id="rId17"/>
    <sheet name="Glossary" sheetId="1" r:id="rId18"/>
    <sheet name="NI all Resource &amp; Capital DEL's" sheetId="5" state="hidden" r:id="rId19"/>
    <sheet name="NI DEL plans" sheetId="4" state="hidden" r:id="rId20"/>
  </sheets>
  <externalReferences>
    <externalReference r:id="rId21"/>
    <externalReference r:id="rId2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E10" i="15"/>
  <c r="K11" i="13" s="1"/>
  <c r="F10" i="15"/>
  <c r="O11" i="13" s="1"/>
  <c r="G10" i="15"/>
  <c r="S11" i="13" s="1"/>
  <c r="C10" i="15"/>
  <c r="U38" i="2"/>
  <c r="U50" i="2" s="1"/>
  <c r="Q38" i="2"/>
  <c r="Q50" i="2" s="1"/>
  <c r="M38" i="2"/>
  <c r="M50" i="2" s="1"/>
  <c r="I38" i="2"/>
  <c r="I50" i="2" s="1"/>
  <c r="E38" i="2"/>
  <c r="E50" i="2" s="1"/>
  <c r="S38" i="2"/>
  <c r="S50" i="2" s="1"/>
  <c r="O38" i="2"/>
  <c r="O50" i="2" s="1"/>
  <c r="K38" i="2"/>
  <c r="K50" i="2" s="1"/>
  <c r="G38" i="2"/>
  <c r="G50" i="2" s="1"/>
  <c r="C38" i="2"/>
  <c r="C50" i="2" s="1"/>
  <c r="C35" i="18"/>
  <c r="C37" i="18" s="1"/>
  <c r="D35" i="18"/>
  <c r="D37" i="18" s="1"/>
  <c r="E35" i="18"/>
  <c r="E37" i="18" s="1"/>
  <c r="F35" i="18"/>
  <c r="F37" i="18" s="1"/>
  <c r="B35" i="18"/>
  <c r="B37" i="18" s="1"/>
  <c r="D8" i="21"/>
  <c r="E8" i="21"/>
  <c r="F8" i="21"/>
  <c r="G8" i="21"/>
  <c r="C8" i="21"/>
  <c r="D8" i="17"/>
  <c r="E8" i="17"/>
  <c r="F8" i="17"/>
  <c r="G8" i="17"/>
  <c r="C8" i="17"/>
  <c r="C33" i="12"/>
  <c r="D33" i="12"/>
  <c r="E33" i="12"/>
  <c r="F33" i="12"/>
  <c r="B33" i="12"/>
  <c r="G11" i="13"/>
  <c r="C11" i="13"/>
  <c r="R36" i="2"/>
  <c r="N36" i="2"/>
  <c r="J36" i="2"/>
  <c r="F36" i="2"/>
  <c r="B36" i="2"/>
  <c r="F34" i="12"/>
  <c r="F37" i="12" s="1"/>
  <c r="E34" i="12"/>
  <c r="D34" i="12"/>
  <c r="C34" i="12"/>
  <c r="B34" i="12"/>
  <c r="G7" i="2"/>
  <c r="P7" i="16"/>
  <c r="Q7" i="16"/>
  <c r="R7" i="16"/>
  <c r="S7" i="16"/>
  <c r="T7" i="16"/>
  <c r="P8" i="16"/>
  <c r="Q8" i="16"/>
  <c r="R8" i="16"/>
  <c r="S8" i="16"/>
  <c r="T8" i="16"/>
  <c r="P9" i="16"/>
  <c r="Q9" i="16"/>
  <c r="R9" i="16"/>
  <c r="S9" i="16"/>
  <c r="T9" i="16"/>
  <c r="P10" i="16"/>
  <c r="Q10" i="16"/>
  <c r="R10" i="16"/>
  <c r="S10" i="16"/>
  <c r="T10" i="16"/>
  <c r="P11" i="16"/>
  <c r="Q11" i="16"/>
  <c r="R11" i="16"/>
  <c r="S11" i="16"/>
  <c r="T11" i="16"/>
  <c r="P12" i="16"/>
  <c r="Q12" i="16"/>
  <c r="R12" i="16"/>
  <c r="S12" i="16"/>
  <c r="T12" i="16"/>
  <c r="P13" i="16"/>
  <c r="Q13" i="16"/>
  <c r="R13" i="16"/>
  <c r="S13" i="16"/>
  <c r="T13" i="16"/>
  <c r="P14" i="16"/>
  <c r="Q14" i="16"/>
  <c r="R14" i="16"/>
  <c r="S14" i="16"/>
  <c r="T14" i="16"/>
  <c r="P15" i="16"/>
  <c r="Q15" i="16"/>
  <c r="R15" i="16"/>
  <c r="S15" i="16"/>
  <c r="T15" i="16"/>
  <c r="P16" i="16"/>
  <c r="Q16" i="16"/>
  <c r="R16" i="16"/>
  <c r="S16" i="16"/>
  <c r="T16" i="16"/>
  <c r="P18" i="16"/>
  <c r="Q18" i="16"/>
  <c r="R18" i="16"/>
  <c r="S18" i="16"/>
  <c r="T18" i="16"/>
  <c r="P19" i="16"/>
  <c r="Q19" i="16"/>
  <c r="R19" i="16"/>
  <c r="S19" i="16"/>
  <c r="T19" i="16"/>
  <c r="P20" i="16"/>
  <c r="Q20" i="16"/>
  <c r="R20" i="16"/>
  <c r="S20" i="16"/>
  <c r="T20" i="16"/>
  <c r="P21" i="16"/>
  <c r="Q21" i="16"/>
  <c r="R21" i="16"/>
  <c r="S21" i="16"/>
  <c r="T21" i="16"/>
  <c r="P22" i="16"/>
  <c r="Q22" i="16"/>
  <c r="R22" i="16"/>
  <c r="S22" i="16"/>
  <c r="T22" i="16"/>
  <c r="P23" i="16"/>
  <c r="Q23" i="16"/>
  <c r="R23" i="16"/>
  <c r="S23" i="16"/>
  <c r="T23" i="16"/>
  <c r="P24" i="16"/>
  <c r="Q24" i="16"/>
  <c r="R24" i="16"/>
  <c r="S24" i="16"/>
  <c r="T24" i="16"/>
  <c r="C37" i="12" l="1"/>
  <c r="B37" i="12"/>
  <c r="C8" i="15" s="1"/>
  <c r="E37" i="12"/>
  <c r="D37" i="12"/>
  <c r="D9" i="20"/>
  <c r="I10" i="13" s="1"/>
  <c r="E9" i="20"/>
  <c r="M10" i="13" s="1"/>
  <c r="F9" i="20"/>
  <c r="Q10" i="13" s="1"/>
  <c r="G9" i="20"/>
  <c r="U10" i="13" s="1"/>
  <c r="C9" i="20"/>
  <c r="E10" i="13" s="1"/>
  <c r="D11" i="21"/>
  <c r="E11" i="21"/>
  <c r="F11" i="21"/>
  <c r="R14" i="13" s="1"/>
  <c r="G11" i="21"/>
  <c r="V14" i="13" s="1"/>
  <c r="C11" i="21"/>
  <c r="F14" i="13" s="1"/>
  <c r="E12" i="20"/>
  <c r="F12" i="20"/>
  <c r="G12" i="20"/>
  <c r="E9" i="15"/>
  <c r="K9" i="13" s="1"/>
  <c r="D9" i="15"/>
  <c r="G9" i="13" s="1"/>
  <c r="J7" i="2"/>
  <c r="K7" i="2"/>
  <c r="L7" i="2"/>
  <c r="M7" i="2"/>
  <c r="J8" i="2"/>
  <c r="K8" i="2"/>
  <c r="L8" i="2"/>
  <c r="M8" i="2"/>
  <c r="J9" i="2"/>
  <c r="K9" i="2"/>
  <c r="L9" i="2"/>
  <c r="M9" i="2"/>
  <c r="J10" i="2"/>
  <c r="K10" i="2"/>
  <c r="L10" i="2"/>
  <c r="M10" i="2"/>
  <c r="J11" i="2"/>
  <c r="K11" i="2"/>
  <c r="L11" i="2"/>
  <c r="M11" i="2"/>
  <c r="J12" i="2"/>
  <c r="K12" i="2"/>
  <c r="L12" i="2"/>
  <c r="M12" i="2"/>
  <c r="J13" i="2"/>
  <c r="K13" i="2"/>
  <c r="L13" i="2"/>
  <c r="M13" i="2"/>
  <c r="J14" i="2"/>
  <c r="K14" i="2"/>
  <c r="L14" i="2"/>
  <c r="M14" i="2"/>
  <c r="J15" i="2"/>
  <c r="K15" i="2"/>
  <c r="L15" i="2"/>
  <c r="M15" i="2"/>
  <c r="J16" i="2"/>
  <c r="K16" i="2"/>
  <c r="L16" i="2"/>
  <c r="M16" i="2"/>
  <c r="J18" i="2"/>
  <c r="K18" i="2"/>
  <c r="L18" i="2"/>
  <c r="M18" i="2"/>
  <c r="J19" i="2"/>
  <c r="K19" i="2"/>
  <c r="L19" i="2"/>
  <c r="M19" i="2"/>
  <c r="J20" i="2"/>
  <c r="K20" i="2"/>
  <c r="L20" i="2"/>
  <c r="M20" i="2"/>
  <c r="J21" i="2"/>
  <c r="K21" i="2"/>
  <c r="L21" i="2"/>
  <c r="M21" i="2"/>
  <c r="J22" i="2"/>
  <c r="K22" i="2"/>
  <c r="L22" i="2"/>
  <c r="M22" i="2"/>
  <c r="J23" i="2"/>
  <c r="K23" i="2"/>
  <c r="L23" i="2"/>
  <c r="M23" i="2"/>
  <c r="J24" i="2"/>
  <c r="K24" i="2"/>
  <c r="L24" i="2"/>
  <c r="M24" i="2"/>
  <c r="L35" i="2"/>
  <c r="J37" i="2"/>
  <c r="U8" i="2"/>
  <c r="U9" i="2"/>
  <c r="U10" i="2"/>
  <c r="U11" i="2"/>
  <c r="U12" i="2"/>
  <c r="U13" i="2"/>
  <c r="U14" i="2"/>
  <c r="U15" i="2"/>
  <c r="U16" i="2"/>
  <c r="U18" i="2"/>
  <c r="U19" i="2"/>
  <c r="U20" i="2"/>
  <c r="U21" i="2"/>
  <c r="U22" i="2"/>
  <c r="U23" i="2"/>
  <c r="U7" i="2"/>
  <c r="Q8" i="2"/>
  <c r="Q9" i="2"/>
  <c r="Q10" i="2"/>
  <c r="Q11" i="2"/>
  <c r="Q12" i="2"/>
  <c r="Q13" i="2"/>
  <c r="Q14" i="2"/>
  <c r="Q15" i="2"/>
  <c r="Q16" i="2"/>
  <c r="Q18" i="2"/>
  <c r="Q19" i="2"/>
  <c r="Q20" i="2"/>
  <c r="Q21" i="2"/>
  <c r="Q22" i="2"/>
  <c r="Q23" i="2"/>
  <c r="Q7" i="2"/>
  <c r="I8" i="2"/>
  <c r="I9" i="2"/>
  <c r="I10" i="2"/>
  <c r="I11" i="2"/>
  <c r="I12" i="2"/>
  <c r="I13" i="2"/>
  <c r="I14" i="2"/>
  <c r="I15" i="2"/>
  <c r="I16" i="2"/>
  <c r="I18" i="2"/>
  <c r="I19" i="2"/>
  <c r="I20" i="2"/>
  <c r="I21" i="2"/>
  <c r="I22" i="2"/>
  <c r="I23" i="2"/>
  <c r="I7" i="2"/>
  <c r="E8" i="2"/>
  <c r="E9" i="2"/>
  <c r="E10" i="2"/>
  <c r="E11" i="2"/>
  <c r="E12" i="2"/>
  <c r="E13" i="2"/>
  <c r="E14" i="2"/>
  <c r="E15" i="2"/>
  <c r="E16" i="2"/>
  <c r="E18" i="2"/>
  <c r="E19" i="2"/>
  <c r="E20" i="2"/>
  <c r="E21" i="2"/>
  <c r="E22" i="2"/>
  <c r="E23" i="2"/>
  <c r="E7" i="2"/>
  <c r="D13" i="15"/>
  <c r="G14" i="13" s="1"/>
  <c r="E13" i="15"/>
  <c r="K14" i="13" s="1"/>
  <c r="F13" i="15"/>
  <c r="O14" i="13" s="1"/>
  <c r="G13" i="15"/>
  <c r="S14" i="13" s="1"/>
  <c r="D14" i="15"/>
  <c r="G15" i="13" s="1"/>
  <c r="E14" i="15"/>
  <c r="K15" i="13" s="1"/>
  <c r="F14" i="15"/>
  <c r="O15" i="13" s="1"/>
  <c r="G14" i="15"/>
  <c r="S15" i="13" s="1"/>
  <c r="C14" i="15"/>
  <c r="C15" i="13" s="1"/>
  <c r="C13" i="15"/>
  <c r="C14" i="13" s="1"/>
  <c r="F9" i="15"/>
  <c r="O9" i="13" s="1"/>
  <c r="G9" i="15"/>
  <c r="S9" i="13" s="1"/>
  <c r="C9" i="15"/>
  <c r="C9" i="13" s="1"/>
  <c r="J24" i="19"/>
  <c r="K24" i="19"/>
  <c r="L24" i="19"/>
  <c r="M24" i="19"/>
  <c r="I24" i="19"/>
  <c r="J15" i="19"/>
  <c r="K15" i="19"/>
  <c r="L15" i="19"/>
  <c r="M15" i="19"/>
  <c r="I15" i="19"/>
  <c r="J13" i="19"/>
  <c r="K13" i="19"/>
  <c r="L13" i="19"/>
  <c r="M13" i="19"/>
  <c r="I13" i="19"/>
  <c r="J12" i="19"/>
  <c r="K12" i="19"/>
  <c r="L12" i="19"/>
  <c r="M12" i="19"/>
  <c r="I12" i="19"/>
  <c r="J9" i="19"/>
  <c r="K9" i="19"/>
  <c r="L9" i="19"/>
  <c r="M9" i="19"/>
  <c r="I9" i="19"/>
  <c r="J8" i="19"/>
  <c r="K8" i="19"/>
  <c r="L8" i="19"/>
  <c r="M8" i="19"/>
  <c r="I8" i="19"/>
  <c r="R36" i="18"/>
  <c r="S36" i="18"/>
  <c r="T36" i="18"/>
  <c r="U36" i="18"/>
  <c r="Q36" i="18"/>
  <c r="R23" i="18"/>
  <c r="S23" i="18"/>
  <c r="T23" i="18"/>
  <c r="U23" i="18"/>
  <c r="Q23" i="18"/>
  <c r="R22" i="18"/>
  <c r="S22" i="18"/>
  <c r="T22" i="18"/>
  <c r="U22" i="18"/>
  <c r="Q22" i="18"/>
  <c r="R21" i="18"/>
  <c r="S21" i="18"/>
  <c r="T21" i="18"/>
  <c r="U21" i="18"/>
  <c r="Q21" i="18"/>
  <c r="R20" i="18"/>
  <c r="S20" i="18"/>
  <c r="T20" i="18"/>
  <c r="U20" i="18"/>
  <c r="Q20" i="18"/>
  <c r="R19" i="18"/>
  <c r="S19" i="18"/>
  <c r="T19" i="18"/>
  <c r="U19" i="18"/>
  <c r="Q19" i="18"/>
  <c r="R18" i="18"/>
  <c r="S18" i="18"/>
  <c r="T18" i="18"/>
  <c r="U18" i="18"/>
  <c r="Q18" i="18"/>
  <c r="R24" i="18"/>
  <c r="S24" i="18"/>
  <c r="T24" i="18"/>
  <c r="U24" i="18"/>
  <c r="Q24" i="18"/>
  <c r="R16" i="18"/>
  <c r="S16" i="18"/>
  <c r="T16" i="18"/>
  <c r="U16" i="18"/>
  <c r="Q16" i="18"/>
  <c r="R15" i="18"/>
  <c r="S15" i="18"/>
  <c r="T15" i="18"/>
  <c r="U15" i="18"/>
  <c r="Q15" i="18"/>
  <c r="R14" i="18"/>
  <c r="S14" i="18"/>
  <c r="T14" i="18"/>
  <c r="U14" i="18"/>
  <c r="Q14" i="18"/>
  <c r="R13" i="18"/>
  <c r="S13" i="18"/>
  <c r="T13" i="18"/>
  <c r="U13" i="18"/>
  <c r="Q13" i="18"/>
  <c r="R12" i="18"/>
  <c r="S12" i="18"/>
  <c r="T12" i="18"/>
  <c r="U12" i="18"/>
  <c r="Q12" i="18"/>
  <c r="R11" i="18"/>
  <c r="S11" i="18"/>
  <c r="T11" i="18"/>
  <c r="U11" i="18"/>
  <c r="Q11" i="18"/>
  <c r="R10" i="18"/>
  <c r="S10" i="18"/>
  <c r="T10" i="18"/>
  <c r="U10" i="18"/>
  <c r="Q10" i="18"/>
  <c r="R9" i="18"/>
  <c r="S9" i="18"/>
  <c r="T9" i="18"/>
  <c r="U9" i="18"/>
  <c r="Q9" i="18"/>
  <c r="R8" i="18"/>
  <c r="S8" i="18"/>
  <c r="T8" i="18"/>
  <c r="U8" i="18"/>
  <c r="Q8" i="18"/>
  <c r="R7" i="18"/>
  <c r="S7" i="18"/>
  <c r="T7" i="18"/>
  <c r="U7" i="18"/>
  <c r="Q7" i="18"/>
  <c r="F12" i="21" l="1"/>
  <c r="C11" i="15"/>
  <c r="L49" i="2"/>
  <c r="L33" i="2"/>
  <c r="M49" i="2"/>
  <c r="M33" i="2"/>
  <c r="K49" i="2"/>
  <c r="K33" i="2"/>
  <c r="J49" i="2"/>
  <c r="J33" i="2"/>
  <c r="G12" i="21"/>
  <c r="J34" i="2"/>
  <c r="G13" i="20"/>
  <c r="U14" i="13"/>
  <c r="Q14" i="13"/>
  <c r="F13" i="20"/>
  <c r="E13" i="20"/>
  <c r="M14" i="13"/>
  <c r="E12" i="21"/>
  <c r="N14" i="13"/>
  <c r="D12" i="21"/>
  <c r="J14" i="13"/>
  <c r="C12" i="21"/>
  <c r="C15" i="15"/>
  <c r="G15" i="15"/>
  <c r="F15" i="15"/>
  <c r="E15" i="15"/>
  <c r="D15" i="15"/>
  <c r="J36" i="12"/>
  <c r="K36" i="12"/>
  <c r="L36" i="12"/>
  <c r="M36" i="12"/>
  <c r="I36" i="12"/>
  <c r="J34" i="12"/>
  <c r="K34" i="12"/>
  <c r="L34" i="12"/>
  <c r="M34" i="12"/>
  <c r="I34" i="12"/>
  <c r="J23" i="12"/>
  <c r="K23" i="12"/>
  <c r="L23" i="12"/>
  <c r="M23" i="12"/>
  <c r="I23" i="12"/>
  <c r="J22" i="12"/>
  <c r="K22" i="12"/>
  <c r="L22" i="12"/>
  <c r="M22" i="12"/>
  <c r="I22" i="12"/>
  <c r="J21" i="12"/>
  <c r="K21" i="12"/>
  <c r="L21" i="12"/>
  <c r="M21" i="12"/>
  <c r="I21" i="12"/>
  <c r="J20" i="12"/>
  <c r="K20" i="12"/>
  <c r="L20" i="12"/>
  <c r="M20" i="12"/>
  <c r="I20" i="12"/>
  <c r="J19" i="12"/>
  <c r="K19" i="12"/>
  <c r="L19" i="12"/>
  <c r="M19" i="12"/>
  <c r="I19" i="12"/>
  <c r="J18" i="12"/>
  <c r="K18" i="12"/>
  <c r="L18" i="12"/>
  <c r="M18" i="12"/>
  <c r="I18" i="12"/>
  <c r="J24" i="12"/>
  <c r="K24" i="12"/>
  <c r="L24" i="12"/>
  <c r="M24" i="12"/>
  <c r="I24" i="12"/>
  <c r="J16" i="12"/>
  <c r="K16" i="12"/>
  <c r="L16" i="12"/>
  <c r="M16" i="12"/>
  <c r="I16" i="12"/>
  <c r="J15" i="12"/>
  <c r="K15" i="12"/>
  <c r="L15" i="12"/>
  <c r="M15" i="12"/>
  <c r="I15" i="12"/>
  <c r="J14" i="12"/>
  <c r="K14" i="12"/>
  <c r="L14" i="12"/>
  <c r="M14" i="12"/>
  <c r="I14" i="12"/>
  <c r="J13" i="12"/>
  <c r="K13" i="12"/>
  <c r="L13" i="12"/>
  <c r="M13" i="12"/>
  <c r="I13" i="12"/>
  <c r="J12" i="12"/>
  <c r="K12" i="12"/>
  <c r="L12" i="12"/>
  <c r="M12" i="12"/>
  <c r="I12" i="12"/>
  <c r="J11" i="12"/>
  <c r="K11" i="12"/>
  <c r="L11" i="12"/>
  <c r="M11" i="12"/>
  <c r="I11" i="12"/>
  <c r="J10" i="12"/>
  <c r="K10" i="12"/>
  <c r="L10" i="12"/>
  <c r="M10" i="12"/>
  <c r="I10" i="12"/>
  <c r="J9" i="12"/>
  <c r="K9" i="12"/>
  <c r="L9" i="12"/>
  <c r="M9" i="12"/>
  <c r="J8" i="12"/>
  <c r="K8" i="12"/>
  <c r="L8" i="12"/>
  <c r="M8" i="12"/>
  <c r="I8" i="12"/>
  <c r="I9" i="12"/>
  <c r="J7" i="12"/>
  <c r="K7" i="12"/>
  <c r="L7" i="12"/>
  <c r="M7" i="12"/>
  <c r="I7" i="12"/>
  <c r="T8" i="13" l="1"/>
  <c r="T12" i="13" s="1"/>
  <c r="F8" i="15"/>
  <c r="G8" i="15"/>
  <c r="T35" i="2"/>
  <c r="P35" i="2"/>
  <c r="H35" i="2"/>
  <c r="D35" i="2"/>
  <c r="R37" i="2"/>
  <c r="N37" i="2"/>
  <c r="F37" i="2"/>
  <c r="B37" i="2"/>
  <c r="R34" i="2"/>
  <c r="N34" i="2"/>
  <c r="F34" i="2"/>
  <c r="B34" i="2"/>
  <c r="U24" i="2"/>
  <c r="T8" i="2"/>
  <c r="T9" i="2"/>
  <c r="T10" i="2"/>
  <c r="T11" i="2"/>
  <c r="T12" i="2"/>
  <c r="T13" i="2"/>
  <c r="T14" i="2"/>
  <c r="T15" i="2"/>
  <c r="T16" i="2"/>
  <c r="T18" i="2"/>
  <c r="T19" i="2"/>
  <c r="T20" i="2"/>
  <c r="T21" i="2"/>
  <c r="T22" i="2"/>
  <c r="T23" i="2"/>
  <c r="T24" i="2"/>
  <c r="T7" i="2"/>
  <c r="S8" i="2"/>
  <c r="S9" i="2"/>
  <c r="S10" i="2"/>
  <c r="S11" i="2"/>
  <c r="S12" i="2"/>
  <c r="S13" i="2"/>
  <c r="S14" i="2"/>
  <c r="S15" i="2"/>
  <c r="S16" i="2"/>
  <c r="S18" i="2"/>
  <c r="S19" i="2"/>
  <c r="S20" i="2"/>
  <c r="S21" i="2"/>
  <c r="S22" i="2"/>
  <c r="S23" i="2"/>
  <c r="S24" i="2"/>
  <c r="S7" i="2"/>
  <c r="R8" i="2"/>
  <c r="R9" i="2"/>
  <c r="R10" i="2"/>
  <c r="R11" i="2"/>
  <c r="R12" i="2"/>
  <c r="R13" i="2"/>
  <c r="R14" i="2"/>
  <c r="R15" i="2"/>
  <c r="R16" i="2"/>
  <c r="R18" i="2"/>
  <c r="R19" i="2"/>
  <c r="R20" i="2"/>
  <c r="R21" i="2"/>
  <c r="R22" i="2"/>
  <c r="R23" i="2"/>
  <c r="R24" i="2"/>
  <c r="R7" i="2"/>
  <c r="Q24" i="2"/>
  <c r="P8" i="2"/>
  <c r="P9" i="2"/>
  <c r="P10" i="2"/>
  <c r="P11" i="2"/>
  <c r="P12" i="2"/>
  <c r="P13" i="2"/>
  <c r="P14" i="2"/>
  <c r="P15" i="2"/>
  <c r="P16" i="2"/>
  <c r="P18" i="2"/>
  <c r="P19" i="2"/>
  <c r="P20" i="2"/>
  <c r="P21" i="2"/>
  <c r="P22" i="2"/>
  <c r="P23" i="2"/>
  <c r="P24" i="2"/>
  <c r="P7" i="2"/>
  <c r="O8" i="2"/>
  <c r="O9" i="2"/>
  <c r="O10" i="2"/>
  <c r="O11" i="2"/>
  <c r="O12" i="2"/>
  <c r="O13" i="2"/>
  <c r="O14" i="2"/>
  <c r="O15" i="2"/>
  <c r="O16" i="2"/>
  <c r="O18" i="2"/>
  <c r="O19" i="2"/>
  <c r="O20" i="2"/>
  <c r="O21" i="2"/>
  <c r="O22" i="2"/>
  <c r="O23" i="2"/>
  <c r="O24" i="2"/>
  <c r="O7" i="2"/>
  <c r="N24" i="2"/>
  <c r="N23" i="2"/>
  <c r="N22" i="2"/>
  <c r="N21" i="2"/>
  <c r="N20" i="2"/>
  <c r="N19" i="2"/>
  <c r="N18" i="2"/>
  <c r="N16" i="2"/>
  <c r="N15" i="2"/>
  <c r="N14" i="2"/>
  <c r="N13" i="2"/>
  <c r="N12" i="2"/>
  <c r="N11" i="2"/>
  <c r="N10" i="2"/>
  <c r="N9" i="2"/>
  <c r="N8" i="2"/>
  <c r="N7" i="2"/>
  <c r="I24" i="2"/>
  <c r="H24" i="2"/>
  <c r="H23" i="2"/>
  <c r="H22" i="2"/>
  <c r="H21" i="2"/>
  <c r="H20" i="2"/>
  <c r="H19" i="2"/>
  <c r="H18" i="2"/>
  <c r="H16" i="2"/>
  <c r="H15" i="2"/>
  <c r="H14" i="2"/>
  <c r="H13" i="2"/>
  <c r="H12" i="2"/>
  <c r="H11" i="2"/>
  <c r="H10" i="2"/>
  <c r="H9" i="2"/>
  <c r="H8" i="2"/>
  <c r="H7" i="2"/>
  <c r="G24" i="2"/>
  <c r="G23" i="2"/>
  <c r="G22" i="2"/>
  <c r="G21" i="2"/>
  <c r="G20" i="2"/>
  <c r="G19" i="2"/>
  <c r="G18" i="2"/>
  <c r="G16" i="2"/>
  <c r="G15" i="2"/>
  <c r="G14" i="2"/>
  <c r="G13" i="2"/>
  <c r="G12" i="2"/>
  <c r="G11" i="2"/>
  <c r="G10" i="2"/>
  <c r="G9" i="2"/>
  <c r="G8" i="2"/>
  <c r="F24" i="2"/>
  <c r="F23" i="2"/>
  <c r="F22" i="2"/>
  <c r="F21" i="2"/>
  <c r="F20" i="2"/>
  <c r="F19" i="2"/>
  <c r="F18" i="2"/>
  <c r="F16" i="2"/>
  <c r="F15" i="2"/>
  <c r="F14" i="2"/>
  <c r="F13" i="2"/>
  <c r="F12" i="2"/>
  <c r="F11" i="2"/>
  <c r="F10" i="2"/>
  <c r="F9" i="2"/>
  <c r="F8" i="2"/>
  <c r="F7" i="2"/>
  <c r="E24" i="2"/>
  <c r="D24" i="2"/>
  <c r="D23" i="2"/>
  <c r="D22" i="2"/>
  <c r="D21" i="2"/>
  <c r="D20" i="2"/>
  <c r="D19" i="2"/>
  <c r="D18" i="2"/>
  <c r="D16" i="2"/>
  <c r="D15" i="2"/>
  <c r="D14" i="2"/>
  <c r="D13" i="2"/>
  <c r="D12" i="2"/>
  <c r="D11" i="2"/>
  <c r="D10" i="2"/>
  <c r="D9" i="2"/>
  <c r="D8" i="2"/>
  <c r="D7" i="2"/>
  <c r="C24" i="2"/>
  <c r="C23" i="2"/>
  <c r="C22" i="2"/>
  <c r="C21" i="2"/>
  <c r="C20" i="2"/>
  <c r="C19" i="2"/>
  <c r="C18" i="2"/>
  <c r="C16" i="2"/>
  <c r="C15" i="2"/>
  <c r="C14" i="2"/>
  <c r="C13" i="2"/>
  <c r="C12" i="2"/>
  <c r="C11" i="2"/>
  <c r="C10" i="2"/>
  <c r="C9" i="2"/>
  <c r="C8" i="2"/>
  <c r="C7" i="2"/>
  <c r="B24" i="2"/>
  <c r="B23" i="2"/>
  <c r="B22" i="2"/>
  <c r="B21" i="2"/>
  <c r="B20" i="2"/>
  <c r="B19" i="2"/>
  <c r="B18" i="2"/>
  <c r="B16" i="2"/>
  <c r="B15" i="2"/>
  <c r="B14" i="2"/>
  <c r="B13" i="2"/>
  <c r="B12" i="2"/>
  <c r="B11" i="2"/>
  <c r="B10" i="2"/>
  <c r="B9" i="2"/>
  <c r="B8" i="2"/>
  <c r="B7" i="2"/>
  <c r="S8" i="13" l="1"/>
  <c r="S12" i="13" s="1"/>
  <c r="S27" i="13" s="1"/>
  <c r="G11" i="15"/>
  <c r="O8" i="13"/>
  <c r="O12" i="13" s="1"/>
  <c r="F11" i="15"/>
  <c r="O27" i="13" s="1"/>
  <c r="P49" i="2"/>
  <c r="P33" i="2"/>
  <c r="Q49" i="2"/>
  <c r="Q33" i="2"/>
  <c r="B49" i="2"/>
  <c r="B33" i="2"/>
  <c r="C49" i="2"/>
  <c r="C33" i="2"/>
  <c r="O49" i="2"/>
  <c r="O33" i="2"/>
  <c r="E49" i="2"/>
  <c r="E33" i="2"/>
  <c r="N49" i="2"/>
  <c r="N33" i="2"/>
  <c r="F49" i="2"/>
  <c r="F33" i="2"/>
  <c r="R49" i="2"/>
  <c r="R33" i="2"/>
  <c r="D49" i="2"/>
  <c r="D33" i="2"/>
  <c r="H49" i="2"/>
  <c r="H33" i="2"/>
  <c r="S49" i="2"/>
  <c r="S33" i="2"/>
  <c r="G49" i="2"/>
  <c r="G33" i="2"/>
  <c r="I49" i="2"/>
  <c r="I33" i="2"/>
  <c r="T49" i="2"/>
  <c r="T33" i="2"/>
  <c r="U49" i="2"/>
  <c r="U33" i="2"/>
  <c r="V8" i="13"/>
  <c r="V12" i="13" s="1"/>
  <c r="U37" i="18"/>
  <c r="G8" i="20"/>
  <c r="U8" i="13" s="1"/>
  <c r="U12" i="13" s="1"/>
  <c r="R38" i="2"/>
  <c r="R50" i="2" s="1"/>
  <c r="M37" i="12"/>
  <c r="L37" i="12"/>
  <c r="F8" i="20"/>
  <c r="Q8" i="13" s="1"/>
  <c r="Q12" i="13" s="1"/>
  <c r="D8" i="20"/>
  <c r="I8" i="13" s="1"/>
  <c r="I12" i="13" s="1"/>
  <c r="C8" i="20"/>
  <c r="E8" i="13" s="1"/>
  <c r="E12" i="13" s="1"/>
  <c r="N38" i="2"/>
  <c r="N50" i="2" s="1"/>
  <c r="D8" i="15"/>
  <c r="G8" i="13" l="1"/>
  <c r="G12" i="13" s="1"/>
  <c r="D11" i="15"/>
  <c r="J8" i="13"/>
  <c r="J12" i="13" s="1"/>
  <c r="F8" i="13"/>
  <c r="F12" i="13" s="1"/>
  <c r="R8" i="13"/>
  <c r="R12" i="13" s="1"/>
  <c r="N8" i="13"/>
  <c r="N12" i="13" s="1"/>
  <c r="L38" i="2"/>
  <c r="L50" i="2" s="1"/>
  <c r="E8" i="20"/>
  <c r="M8" i="13" s="1"/>
  <c r="M12" i="13" s="1"/>
  <c r="D8" i="13"/>
  <c r="D12" i="13" s="1"/>
  <c r="L8" i="13"/>
  <c r="L12" i="13" s="1"/>
  <c r="H8" i="13"/>
  <c r="H12" i="13" s="1"/>
  <c r="P8" i="13"/>
  <c r="P12" i="13" s="1"/>
  <c r="J38" i="2"/>
  <c r="J50" i="2" s="1"/>
  <c r="E8" i="15"/>
  <c r="D38" i="2"/>
  <c r="D50" i="2" s="1"/>
  <c r="Q37" i="18"/>
  <c r="H38" i="2"/>
  <c r="H50" i="2" s="1"/>
  <c r="R37" i="18"/>
  <c r="S37" i="18"/>
  <c r="P38" i="2"/>
  <c r="P50" i="2" s="1"/>
  <c r="T37" i="18"/>
  <c r="B38" i="2"/>
  <c r="B50" i="2" s="1"/>
  <c r="I37" i="12"/>
  <c r="F38" i="2"/>
  <c r="F50" i="2" s="1"/>
  <c r="J37" i="12"/>
  <c r="K37" i="12"/>
  <c r="E11" i="17"/>
  <c r="E12" i="17" s="1"/>
  <c r="F11" i="17"/>
  <c r="F12" i="17" s="1"/>
  <c r="G11" i="17"/>
  <c r="G12" i="17" s="1"/>
  <c r="D12" i="20"/>
  <c r="C12" i="20"/>
  <c r="C9" i="21"/>
  <c r="G9" i="21"/>
  <c r="V27" i="13" s="1"/>
  <c r="C10" i="20"/>
  <c r="E27" i="13" s="1"/>
  <c r="D10" i="20"/>
  <c r="I27" i="13" s="1"/>
  <c r="F10" i="20"/>
  <c r="Q27" i="13" s="1"/>
  <c r="G10" i="20"/>
  <c r="U27" i="13" s="1"/>
  <c r="G9" i="17"/>
  <c r="T27" i="13" s="1"/>
  <c r="T38" i="2"/>
  <c r="T50" i="2" s="1"/>
  <c r="G27" i="13" l="1"/>
  <c r="K8" i="13"/>
  <c r="K12" i="13" s="1"/>
  <c r="E11" i="15"/>
  <c r="D9" i="21"/>
  <c r="J27" i="13" s="1"/>
  <c r="F27" i="13"/>
  <c r="F9" i="21"/>
  <c r="R27" i="13" s="1"/>
  <c r="E9" i="21"/>
  <c r="N27" i="13" s="1"/>
  <c r="E10" i="20"/>
  <c r="M27" i="13" s="1"/>
  <c r="C9" i="17"/>
  <c r="D27" i="13" s="1"/>
  <c r="E9" i="17"/>
  <c r="L27" i="13" s="1"/>
  <c r="F9" i="17"/>
  <c r="P27" i="13" s="1"/>
  <c r="D9" i="17"/>
  <c r="H27" i="13" s="1"/>
  <c r="D13" i="20"/>
  <c r="I14" i="13"/>
  <c r="I16" i="13" s="1"/>
  <c r="L14" i="13"/>
  <c r="L16" i="13" s="1"/>
  <c r="L28" i="13" s="1"/>
  <c r="P14" i="13"/>
  <c r="P16" i="13" s="1"/>
  <c r="P28" i="13" s="1"/>
  <c r="T14" i="13"/>
  <c r="T16" i="13" s="1"/>
  <c r="T28" i="13" s="1"/>
  <c r="E14" i="13"/>
  <c r="E16" i="13" s="1"/>
  <c r="C13" i="20"/>
  <c r="C8" i="13"/>
  <c r="C12" i="13" s="1"/>
  <c r="K16" i="13"/>
  <c r="K28" i="13" s="1"/>
  <c r="M16" i="13"/>
  <c r="M28" i="13" s="1"/>
  <c r="N16" i="13"/>
  <c r="N28" i="13" s="1"/>
  <c r="O16" i="13"/>
  <c r="O28" i="13" s="1"/>
  <c r="Q16" i="13"/>
  <c r="Q28" i="13" s="1"/>
  <c r="R16" i="13"/>
  <c r="R28" i="13" s="1"/>
  <c r="S16" i="13"/>
  <c r="S28" i="13" s="1"/>
  <c r="U16" i="13"/>
  <c r="U28" i="13" s="1"/>
  <c r="V16" i="13"/>
  <c r="V28" i="13" s="1"/>
  <c r="U27" i="25"/>
  <c r="Q27" i="25"/>
  <c r="M27" i="25"/>
  <c r="I27" i="25"/>
  <c r="F11" i="24"/>
  <c r="F12" i="24"/>
  <c r="F13" i="24"/>
  <c r="F14" i="24"/>
  <c r="F15" i="24"/>
  <c r="F16" i="24"/>
  <c r="F17" i="24"/>
  <c r="F18" i="24"/>
  <c r="F19" i="24"/>
  <c r="F20" i="24"/>
  <c r="F21" i="24"/>
  <c r="F22" i="24"/>
  <c r="F23" i="24"/>
  <c r="F24" i="24"/>
  <c r="F25" i="24"/>
  <c r="F26" i="24"/>
  <c r="F10" i="24"/>
  <c r="E11" i="24"/>
  <c r="E12" i="24"/>
  <c r="E13" i="24"/>
  <c r="E14" i="24"/>
  <c r="E15" i="24"/>
  <c r="E16" i="24"/>
  <c r="E17" i="24"/>
  <c r="E18" i="24"/>
  <c r="E19" i="24"/>
  <c r="E20" i="24"/>
  <c r="E21" i="24"/>
  <c r="E22" i="24"/>
  <c r="E23" i="24"/>
  <c r="E24" i="24"/>
  <c r="E25" i="24"/>
  <c r="E26" i="24"/>
  <c r="E10" i="24"/>
  <c r="D11" i="24"/>
  <c r="D12" i="24"/>
  <c r="D13" i="24"/>
  <c r="D14" i="24"/>
  <c r="D15" i="24"/>
  <c r="D16" i="24"/>
  <c r="D17" i="24"/>
  <c r="D18" i="24"/>
  <c r="D19" i="24"/>
  <c r="D20" i="24"/>
  <c r="D21" i="24"/>
  <c r="D22" i="24"/>
  <c r="D23" i="24"/>
  <c r="D24" i="24"/>
  <c r="D25" i="24"/>
  <c r="D26" i="24"/>
  <c r="D10" i="24"/>
  <c r="C11" i="24"/>
  <c r="C12" i="24"/>
  <c r="C13" i="24"/>
  <c r="C14" i="24"/>
  <c r="C15" i="24"/>
  <c r="C16" i="24"/>
  <c r="C17" i="24"/>
  <c r="C18" i="24"/>
  <c r="C19" i="24"/>
  <c r="C20" i="24"/>
  <c r="C21" i="24"/>
  <c r="C22" i="24"/>
  <c r="C23" i="24"/>
  <c r="C24" i="24"/>
  <c r="C25" i="24"/>
  <c r="C26" i="24"/>
  <c r="C10" i="24"/>
  <c r="B11" i="24"/>
  <c r="B12" i="24"/>
  <c r="B13" i="24"/>
  <c r="B14" i="24"/>
  <c r="B15" i="24"/>
  <c r="B16" i="24"/>
  <c r="B17" i="24"/>
  <c r="B18" i="24"/>
  <c r="B19" i="24"/>
  <c r="B20" i="24"/>
  <c r="B21" i="24"/>
  <c r="B22" i="24"/>
  <c r="B23" i="24"/>
  <c r="B24" i="24"/>
  <c r="B25" i="24"/>
  <c r="B26" i="24"/>
  <c r="B10" i="24"/>
  <c r="T27" i="25"/>
  <c r="P27" i="25"/>
  <c r="L27" i="25"/>
  <c r="H27" i="25"/>
  <c r="F11" i="23"/>
  <c r="F12" i="23"/>
  <c r="F13" i="23"/>
  <c r="F14" i="23"/>
  <c r="F15" i="23"/>
  <c r="F16" i="23"/>
  <c r="F17" i="23"/>
  <c r="F18" i="23"/>
  <c r="F19" i="23"/>
  <c r="F20" i="23"/>
  <c r="F21" i="23"/>
  <c r="F22" i="23"/>
  <c r="F23" i="23"/>
  <c r="F24" i="23"/>
  <c r="F25" i="23"/>
  <c r="F26" i="23"/>
  <c r="F10" i="23"/>
  <c r="E11" i="23"/>
  <c r="E12" i="23"/>
  <c r="E13" i="23"/>
  <c r="E14" i="23"/>
  <c r="E15" i="23"/>
  <c r="E16" i="23"/>
  <c r="E17" i="23"/>
  <c r="E18" i="23"/>
  <c r="E19" i="23"/>
  <c r="E20" i="23"/>
  <c r="E21" i="23"/>
  <c r="E22" i="23"/>
  <c r="E23" i="23"/>
  <c r="E24" i="23"/>
  <c r="E25" i="23"/>
  <c r="E26" i="23"/>
  <c r="E10" i="23"/>
  <c r="D11" i="23"/>
  <c r="D12" i="23"/>
  <c r="D13" i="23"/>
  <c r="D14" i="23"/>
  <c r="D15" i="23"/>
  <c r="D16" i="23"/>
  <c r="D17" i="23"/>
  <c r="D18" i="23"/>
  <c r="D19" i="23"/>
  <c r="D20" i="23"/>
  <c r="D21" i="23"/>
  <c r="D22" i="23"/>
  <c r="D23" i="23"/>
  <c r="D24" i="23"/>
  <c r="D25" i="23"/>
  <c r="D26" i="23"/>
  <c r="D10" i="23"/>
  <c r="C11" i="23"/>
  <c r="C12" i="23"/>
  <c r="C13" i="23"/>
  <c r="C14" i="23"/>
  <c r="C15" i="23"/>
  <c r="C16" i="23"/>
  <c r="C17" i="23"/>
  <c r="C18" i="23"/>
  <c r="C19" i="23"/>
  <c r="C20" i="23"/>
  <c r="C21" i="23"/>
  <c r="C22" i="23"/>
  <c r="C23" i="23"/>
  <c r="C24" i="23"/>
  <c r="C25" i="23"/>
  <c r="C26" i="23"/>
  <c r="C10" i="23"/>
  <c r="B11" i="23"/>
  <c r="B12" i="23"/>
  <c r="B13" i="23"/>
  <c r="B14" i="23"/>
  <c r="B15" i="23"/>
  <c r="B16" i="23"/>
  <c r="B17" i="23"/>
  <c r="B18" i="23"/>
  <c r="B19" i="23"/>
  <c r="B20" i="23"/>
  <c r="B21" i="23"/>
  <c r="B22" i="23"/>
  <c r="B23" i="23"/>
  <c r="B24" i="23"/>
  <c r="B25" i="23"/>
  <c r="B26" i="23"/>
  <c r="B10" i="23"/>
  <c r="S27" i="25"/>
  <c r="O27" i="25"/>
  <c r="K27" i="25"/>
  <c r="G27" i="25"/>
  <c r="F11" i="22"/>
  <c r="F12" i="22"/>
  <c r="F13" i="22"/>
  <c r="F14" i="22"/>
  <c r="F15" i="22"/>
  <c r="F16" i="22"/>
  <c r="F17" i="22"/>
  <c r="F18" i="22"/>
  <c r="F19" i="22"/>
  <c r="F20" i="22"/>
  <c r="F21" i="22"/>
  <c r="F22" i="22"/>
  <c r="F23" i="22"/>
  <c r="F24" i="22"/>
  <c r="F25" i="22"/>
  <c r="F26" i="22"/>
  <c r="F10" i="22"/>
  <c r="E11" i="22"/>
  <c r="E12" i="22"/>
  <c r="E13" i="22"/>
  <c r="E14" i="22"/>
  <c r="E15" i="22"/>
  <c r="E16" i="22"/>
  <c r="E17" i="22"/>
  <c r="E18" i="22"/>
  <c r="E19" i="22"/>
  <c r="E20" i="22"/>
  <c r="E21" i="22"/>
  <c r="E22" i="22"/>
  <c r="E23" i="22"/>
  <c r="E24" i="22"/>
  <c r="E25" i="22"/>
  <c r="E26" i="22"/>
  <c r="E10" i="22"/>
  <c r="D11" i="22"/>
  <c r="D12" i="22"/>
  <c r="D13" i="22"/>
  <c r="D14" i="22"/>
  <c r="D15" i="22"/>
  <c r="D16" i="22"/>
  <c r="D17" i="22"/>
  <c r="D18" i="22"/>
  <c r="D19" i="22"/>
  <c r="D20" i="22"/>
  <c r="D21" i="22"/>
  <c r="D22" i="22"/>
  <c r="D23" i="22"/>
  <c r="D24" i="22"/>
  <c r="D25" i="22"/>
  <c r="D26" i="22"/>
  <c r="D10" i="22"/>
  <c r="C11" i="22"/>
  <c r="C12" i="22"/>
  <c r="C13" i="22"/>
  <c r="C14" i="22"/>
  <c r="C15" i="22"/>
  <c r="C16" i="22"/>
  <c r="C17" i="22"/>
  <c r="C18" i="22"/>
  <c r="C19" i="22"/>
  <c r="C20" i="22"/>
  <c r="C21" i="22"/>
  <c r="C22" i="22"/>
  <c r="C23" i="22"/>
  <c r="C24" i="22"/>
  <c r="C25" i="22"/>
  <c r="C26" i="22"/>
  <c r="C10" i="22"/>
  <c r="B11" i="22"/>
  <c r="B12" i="22"/>
  <c r="B13" i="22"/>
  <c r="B14" i="22"/>
  <c r="B15" i="22"/>
  <c r="B16" i="22"/>
  <c r="B17" i="22"/>
  <c r="B18" i="22"/>
  <c r="B19" i="22"/>
  <c r="B20" i="22"/>
  <c r="B21" i="22"/>
  <c r="B22" i="22"/>
  <c r="B23" i="22"/>
  <c r="B24" i="22"/>
  <c r="B25" i="22"/>
  <c r="B26" i="22"/>
  <c r="B10" i="22"/>
  <c r="R27" i="25"/>
  <c r="F10" i="14"/>
  <c r="F11" i="14"/>
  <c r="F12" i="14"/>
  <c r="F13" i="14"/>
  <c r="F14" i="14"/>
  <c r="F15" i="14"/>
  <c r="F16" i="14"/>
  <c r="F17" i="14"/>
  <c r="F18" i="14"/>
  <c r="F19" i="14"/>
  <c r="F20" i="14"/>
  <c r="F21" i="14"/>
  <c r="F22" i="14"/>
  <c r="F23" i="14"/>
  <c r="F24" i="14"/>
  <c r="F25" i="14"/>
  <c r="F26" i="14"/>
  <c r="N27" i="25"/>
  <c r="J27" i="25"/>
  <c r="D11" i="14"/>
  <c r="D12" i="14"/>
  <c r="D13" i="14"/>
  <c r="D14" i="14"/>
  <c r="D15" i="14"/>
  <c r="D16" i="14"/>
  <c r="D17" i="14"/>
  <c r="D18" i="14"/>
  <c r="D19" i="14"/>
  <c r="D20" i="14"/>
  <c r="D21" i="14"/>
  <c r="D22" i="14"/>
  <c r="D23" i="14"/>
  <c r="D24" i="14"/>
  <c r="D25" i="14"/>
  <c r="D26" i="14"/>
  <c r="D10" i="14"/>
  <c r="F27" i="25"/>
  <c r="E11" i="14"/>
  <c r="E12" i="14"/>
  <c r="E13" i="14"/>
  <c r="E14" i="14"/>
  <c r="E15" i="14"/>
  <c r="E16" i="14"/>
  <c r="E17" i="14"/>
  <c r="E18" i="14"/>
  <c r="E19" i="14"/>
  <c r="E20" i="14"/>
  <c r="E21" i="14"/>
  <c r="E22" i="14"/>
  <c r="E23" i="14"/>
  <c r="E24" i="14"/>
  <c r="E25" i="14"/>
  <c r="E26" i="14"/>
  <c r="E10" i="14"/>
  <c r="C11" i="14"/>
  <c r="C12" i="14"/>
  <c r="C13" i="14"/>
  <c r="C14" i="14"/>
  <c r="C15" i="14"/>
  <c r="C16" i="14"/>
  <c r="C17" i="14"/>
  <c r="C18" i="14"/>
  <c r="C19" i="14"/>
  <c r="C20" i="14"/>
  <c r="C21" i="14"/>
  <c r="C22" i="14"/>
  <c r="C23" i="14"/>
  <c r="C24" i="14"/>
  <c r="C25" i="14"/>
  <c r="C26" i="14"/>
  <c r="C10" i="14"/>
  <c r="B11" i="14"/>
  <c r="B12" i="14"/>
  <c r="B13" i="14"/>
  <c r="B14" i="14"/>
  <c r="B15" i="14"/>
  <c r="B16" i="14"/>
  <c r="B17" i="14"/>
  <c r="B18" i="14"/>
  <c r="B19" i="14"/>
  <c r="B20" i="14"/>
  <c r="B21" i="14"/>
  <c r="B22" i="14"/>
  <c r="B23" i="14"/>
  <c r="B24" i="14"/>
  <c r="B25" i="14"/>
  <c r="B26" i="14"/>
  <c r="B10" i="14"/>
  <c r="E27" i="25"/>
  <c r="D27" i="25"/>
  <c r="C27" i="25"/>
  <c r="B27" i="25"/>
  <c r="A26" i="25"/>
  <c r="G26" i="25" s="1"/>
  <c r="A25" i="25"/>
  <c r="H25" i="25" s="1"/>
  <c r="A24" i="25"/>
  <c r="S24" i="25" s="1"/>
  <c r="A23" i="25"/>
  <c r="Q23" i="25" s="1"/>
  <c r="A22" i="25"/>
  <c r="U22" i="25" s="1"/>
  <c r="A21" i="25"/>
  <c r="N21" i="25" s="1"/>
  <c r="A20" i="25"/>
  <c r="C20" i="25" s="1"/>
  <c r="A19" i="25"/>
  <c r="U19" i="25" s="1"/>
  <c r="A18" i="25"/>
  <c r="G18" i="25" s="1"/>
  <c r="A17" i="25"/>
  <c r="H17" i="25" s="1"/>
  <c r="A16" i="25"/>
  <c r="A15" i="25"/>
  <c r="Q15" i="25" s="1"/>
  <c r="A14" i="25"/>
  <c r="A13" i="25"/>
  <c r="E13" i="25" s="1"/>
  <c r="A12" i="25"/>
  <c r="C12" i="25" s="1"/>
  <c r="A11" i="25"/>
  <c r="B11" i="25" s="1"/>
  <c r="J16" i="13"/>
  <c r="J28" i="13" s="1"/>
  <c r="G16" i="13"/>
  <c r="G28" i="13" s="1"/>
  <c r="F16" i="13"/>
  <c r="F28" i="13" s="1"/>
  <c r="C16" i="13"/>
  <c r="C28" i="13" s="1"/>
  <c r="K27" i="13" l="1"/>
  <c r="E28" i="13"/>
  <c r="I28" i="13"/>
  <c r="C27" i="13"/>
  <c r="O20" i="25"/>
  <c r="C11" i="17"/>
  <c r="C12" i="17" s="1"/>
  <c r="D11" i="17"/>
  <c r="D12" i="17" s="1"/>
  <c r="C18" i="25"/>
  <c r="T17" i="25"/>
  <c r="D18" i="25"/>
  <c r="H11" i="25"/>
  <c r="N11" i="25"/>
  <c r="S25" i="25"/>
  <c r="E18" i="25"/>
  <c r="L12" i="25"/>
  <c r="G19" i="25"/>
  <c r="B19" i="25"/>
  <c r="R12" i="25"/>
  <c r="P11" i="25"/>
  <c r="K20" i="25"/>
  <c r="B17" i="25"/>
  <c r="D11" i="25"/>
  <c r="D12" i="25"/>
  <c r="E12" i="25"/>
  <c r="J11" i="25"/>
  <c r="N13" i="25"/>
  <c r="R18" i="25"/>
  <c r="G21" i="25"/>
  <c r="O26" i="25"/>
  <c r="H18" i="25"/>
  <c r="L18" i="25"/>
  <c r="P18" i="25"/>
  <c r="T23" i="25"/>
  <c r="I25" i="25"/>
  <c r="M25" i="25"/>
  <c r="Q26" i="25"/>
  <c r="C11" i="25"/>
  <c r="E11" i="25"/>
  <c r="J12" i="25"/>
  <c r="N19" i="25"/>
  <c r="R19" i="25"/>
  <c r="O11" i="25"/>
  <c r="H19" i="25"/>
  <c r="L19" i="25"/>
  <c r="P19" i="25"/>
  <c r="T24" i="25"/>
  <c r="I26" i="25"/>
  <c r="M26" i="25"/>
  <c r="D26" i="25"/>
  <c r="J13" i="25"/>
  <c r="N20" i="25"/>
  <c r="R20" i="25"/>
  <c r="K11" i="25"/>
  <c r="O12" i="25"/>
  <c r="S11" i="25"/>
  <c r="H20" i="25"/>
  <c r="L20" i="25"/>
  <c r="P24" i="25"/>
  <c r="T25" i="25"/>
  <c r="I11" i="25"/>
  <c r="U17" i="25"/>
  <c r="B26" i="25"/>
  <c r="C26" i="25"/>
  <c r="D25" i="25"/>
  <c r="E26" i="25"/>
  <c r="J19" i="25"/>
  <c r="R25" i="25"/>
  <c r="G11" i="25"/>
  <c r="K12" i="25"/>
  <c r="O17" i="25"/>
  <c r="S17" i="25"/>
  <c r="H26" i="25"/>
  <c r="L25" i="25"/>
  <c r="P25" i="25"/>
  <c r="T26" i="25"/>
  <c r="I12" i="25"/>
  <c r="M11" i="25"/>
  <c r="Q17" i="25"/>
  <c r="U25" i="25"/>
  <c r="B25" i="25"/>
  <c r="C25" i="25"/>
  <c r="D20" i="25"/>
  <c r="E20" i="25"/>
  <c r="F17" i="25"/>
  <c r="J20" i="25"/>
  <c r="R26" i="25"/>
  <c r="G12" i="25"/>
  <c r="K18" i="25"/>
  <c r="O18" i="25"/>
  <c r="S18" i="25"/>
  <c r="L26" i="25"/>
  <c r="P26" i="25"/>
  <c r="I17" i="25"/>
  <c r="M17" i="25"/>
  <c r="Q18" i="25"/>
  <c r="B24" i="25"/>
  <c r="C19" i="25"/>
  <c r="D19" i="25"/>
  <c r="E19" i="25"/>
  <c r="F25" i="25"/>
  <c r="R11" i="25"/>
  <c r="G13" i="25"/>
  <c r="K19" i="25"/>
  <c r="O19" i="25"/>
  <c r="S19" i="25"/>
  <c r="L11" i="25"/>
  <c r="I18" i="25"/>
  <c r="M18" i="25"/>
  <c r="I19" i="25"/>
  <c r="M19" i="25"/>
  <c r="Q24" i="25"/>
  <c r="B18" i="25"/>
  <c r="C17" i="25"/>
  <c r="D17" i="25"/>
  <c r="N12" i="25"/>
  <c r="R17" i="25"/>
  <c r="G20" i="25"/>
  <c r="K26" i="25"/>
  <c r="O25" i="25"/>
  <c r="S26" i="25"/>
  <c r="H12" i="25"/>
  <c r="L17" i="25"/>
  <c r="P17" i="25"/>
  <c r="T18" i="25"/>
  <c r="I20" i="25"/>
  <c r="M24" i="25"/>
  <c r="Q25" i="25"/>
  <c r="Q14" i="25"/>
  <c r="T14" i="25"/>
  <c r="E14" i="25"/>
  <c r="M14" i="25"/>
  <c r="P14" i="25"/>
  <c r="S14" i="25"/>
  <c r="D14" i="25"/>
  <c r="G14" i="25"/>
  <c r="N14" i="25"/>
  <c r="I14" i="25"/>
  <c r="L14" i="25"/>
  <c r="O14" i="25"/>
  <c r="R14" i="25"/>
  <c r="C14" i="25"/>
  <c r="H14" i="25"/>
  <c r="K14" i="25"/>
  <c r="B14" i="25"/>
  <c r="M23" i="25"/>
  <c r="P23" i="25"/>
  <c r="S23" i="25"/>
  <c r="I23" i="25"/>
  <c r="L23" i="25"/>
  <c r="O23" i="25"/>
  <c r="R23" i="25"/>
  <c r="E23" i="25"/>
  <c r="H23" i="25"/>
  <c r="K23" i="25"/>
  <c r="D23" i="25"/>
  <c r="G23" i="25"/>
  <c r="N23" i="25"/>
  <c r="C23" i="25"/>
  <c r="J23" i="25"/>
  <c r="B23" i="25"/>
  <c r="I16" i="25"/>
  <c r="L16" i="25"/>
  <c r="O16" i="25"/>
  <c r="R16" i="25"/>
  <c r="H16" i="25"/>
  <c r="K16" i="25"/>
  <c r="G16" i="25"/>
  <c r="N16" i="25"/>
  <c r="E16" i="25"/>
  <c r="J16" i="25"/>
  <c r="D16" i="25"/>
  <c r="U23" i="25"/>
  <c r="C24" i="25"/>
  <c r="F24" i="25"/>
  <c r="U24" i="25"/>
  <c r="E21" i="25"/>
  <c r="P16" i="25"/>
  <c r="T15" i="25"/>
  <c r="M16" i="25"/>
  <c r="Q22" i="25"/>
  <c r="T22" i="25"/>
  <c r="E22" i="25"/>
  <c r="M22" i="25"/>
  <c r="P22" i="25"/>
  <c r="S22" i="25"/>
  <c r="D22" i="25"/>
  <c r="I22" i="25"/>
  <c r="L22" i="25"/>
  <c r="O22" i="25"/>
  <c r="R22" i="25"/>
  <c r="C22" i="25"/>
  <c r="N22" i="25"/>
  <c r="H22" i="25"/>
  <c r="K22" i="25"/>
  <c r="B22" i="25"/>
  <c r="G22" i="25"/>
  <c r="M15" i="25"/>
  <c r="P15" i="25"/>
  <c r="S15" i="25"/>
  <c r="I15" i="25"/>
  <c r="L15" i="25"/>
  <c r="O15" i="25"/>
  <c r="R15" i="25"/>
  <c r="E15" i="25"/>
  <c r="H15" i="25"/>
  <c r="K15" i="25"/>
  <c r="D15" i="25"/>
  <c r="J15" i="25"/>
  <c r="G15" i="25"/>
  <c r="N15" i="25"/>
  <c r="C15" i="25"/>
  <c r="F22" i="25"/>
  <c r="I24" i="25"/>
  <c r="L24" i="25"/>
  <c r="O24" i="25"/>
  <c r="R24" i="25"/>
  <c r="H24" i="25"/>
  <c r="K24" i="25"/>
  <c r="G24" i="25"/>
  <c r="N24" i="25"/>
  <c r="E24" i="25"/>
  <c r="J24" i="25"/>
  <c r="D24" i="25"/>
  <c r="F23" i="25"/>
  <c r="J14" i="25"/>
  <c r="B16" i="25"/>
  <c r="F14" i="25"/>
  <c r="J21" i="25"/>
  <c r="T16" i="25"/>
  <c r="Q16" i="25"/>
  <c r="U14" i="25"/>
  <c r="B15" i="25"/>
  <c r="F15" i="25"/>
  <c r="J22" i="25"/>
  <c r="S16" i="25"/>
  <c r="U15" i="25"/>
  <c r="U13" i="25"/>
  <c r="F13" i="25"/>
  <c r="D13" i="25"/>
  <c r="Q13" i="25"/>
  <c r="T13" i="25"/>
  <c r="C13" i="25"/>
  <c r="H13" i="25"/>
  <c r="M13" i="25"/>
  <c r="P13" i="25"/>
  <c r="S13" i="25"/>
  <c r="B13" i="25"/>
  <c r="K13" i="25"/>
  <c r="I13" i="25"/>
  <c r="L13" i="25"/>
  <c r="O13" i="25"/>
  <c r="R13" i="25"/>
  <c r="U21" i="25"/>
  <c r="F21" i="25"/>
  <c r="D21" i="25"/>
  <c r="Q21" i="25"/>
  <c r="T21" i="25"/>
  <c r="C21" i="25"/>
  <c r="M21" i="25"/>
  <c r="P21" i="25"/>
  <c r="S21" i="25"/>
  <c r="B21" i="25"/>
  <c r="H21" i="25"/>
  <c r="I21" i="25"/>
  <c r="L21" i="25"/>
  <c r="O21" i="25"/>
  <c r="R21" i="25"/>
  <c r="K21" i="25"/>
  <c r="C16" i="25"/>
  <c r="F16" i="25"/>
  <c r="U16" i="25"/>
  <c r="E25" i="25"/>
  <c r="E17" i="25"/>
  <c r="F18" i="25"/>
  <c r="F26" i="25"/>
  <c r="S12" i="25"/>
  <c r="S20" i="25"/>
  <c r="P12" i="25"/>
  <c r="P20" i="25"/>
  <c r="T11" i="25"/>
  <c r="T19" i="25"/>
  <c r="M12" i="25"/>
  <c r="M20" i="25"/>
  <c r="Q11" i="25"/>
  <c r="Q19" i="25"/>
  <c r="U18" i="25"/>
  <c r="U26" i="25"/>
  <c r="F11" i="25"/>
  <c r="F19" i="25"/>
  <c r="J17" i="25"/>
  <c r="J25" i="25"/>
  <c r="T12" i="25"/>
  <c r="T20" i="25"/>
  <c r="Q12" i="25"/>
  <c r="Q20" i="25"/>
  <c r="U11" i="25"/>
  <c r="B20" i="25"/>
  <c r="B12" i="25"/>
  <c r="F12" i="25"/>
  <c r="F20" i="25"/>
  <c r="J18" i="25"/>
  <c r="J26" i="25"/>
  <c r="N17" i="25"/>
  <c r="N25" i="25"/>
  <c r="G17" i="25"/>
  <c r="G25" i="25"/>
  <c r="U12" i="25"/>
  <c r="U20" i="25"/>
  <c r="N18" i="25"/>
  <c r="N26" i="25"/>
  <c r="K17" i="25"/>
  <c r="K25" i="25"/>
  <c r="N36" i="5"/>
  <c r="O36" i="5"/>
  <c r="N37" i="5"/>
  <c r="O37" i="5"/>
  <c r="N38" i="5"/>
  <c r="O38" i="5"/>
  <c r="N39" i="5"/>
  <c r="O39" i="5"/>
  <c r="N40" i="5"/>
  <c r="O40" i="5"/>
  <c r="N41" i="5"/>
  <c r="O41" i="5"/>
  <c r="N42" i="5"/>
  <c r="O42" i="5"/>
  <c r="N43" i="5"/>
  <c r="O43" i="5"/>
  <c r="O44" i="5"/>
  <c r="O45" i="5"/>
  <c r="O46" i="5"/>
  <c r="O47" i="5"/>
  <c r="O48" i="5"/>
  <c r="O49" i="5"/>
  <c r="N50" i="5"/>
  <c r="O50" i="5"/>
  <c r="N51" i="5"/>
  <c r="O51" i="5"/>
  <c r="O35" i="5"/>
  <c r="N35" i="5"/>
  <c r="K36" i="5"/>
  <c r="L36" i="5"/>
  <c r="K37" i="5"/>
  <c r="L37" i="5"/>
  <c r="K38" i="5"/>
  <c r="L38" i="5"/>
  <c r="K39" i="5"/>
  <c r="L39" i="5"/>
  <c r="K40" i="5"/>
  <c r="L40" i="5"/>
  <c r="K41" i="5"/>
  <c r="L41" i="5"/>
  <c r="K42" i="5"/>
  <c r="L42" i="5"/>
  <c r="K43" i="5"/>
  <c r="L43" i="5"/>
  <c r="L44" i="5"/>
  <c r="L45" i="5"/>
  <c r="L46" i="5"/>
  <c r="L47" i="5"/>
  <c r="L48" i="5"/>
  <c r="L49" i="5"/>
  <c r="K50" i="5"/>
  <c r="L50" i="5"/>
  <c r="K51" i="5"/>
  <c r="L51" i="5"/>
  <c r="L35" i="5"/>
  <c r="K35" i="5"/>
  <c r="H36" i="5"/>
  <c r="I36" i="5"/>
  <c r="H37" i="5"/>
  <c r="I37" i="5"/>
  <c r="H38" i="5"/>
  <c r="I38" i="5"/>
  <c r="H39" i="5"/>
  <c r="I39" i="5"/>
  <c r="H40" i="5"/>
  <c r="I40" i="5"/>
  <c r="H41" i="5"/>
  <c r="I41" i="5"/>
  <c r="H42" i="5"/>
  <c r="I42" i="5"/>
  <c r="H43" i="5"/>
  <c r="I43" i="5"/>
  <c r="I44" i="5"/>
  <c r="I45" i="5"/>
  <c r="I46" i="5"/>
  <c r="I47" i="5"/>
  <c r="I48" i="5"/>
  <c r="I49" i="5"/>
  <c r="H50" i="5"/>
  <c r="I50" i="5"/>
  <c r="H51" i="5"/>
  <c r="I51" i="5"/>
  <c r="I35" i="5"/>
  <c r="H35" i="5"/>
  <c r="E36" i="5"/>
  <c r="F36" i="5"/>
  <c r="E37" i="5"/>
  <c r="F37" i="5"/>
  <c r="E38" i="5"/>
  <c r="F38" i="5"/>
  <c r="E39" i="5"/>
  <c r="F39" i="5"/>
  <c r="E40" i="5"/>
  <c r="F40" i="5"/>
  <c r="E41" i="5"/>
  <c r="F41" i="5"/>
  <c r="E42" i="5"/>
  <c r="F42" i="5"/>
  <c r="E43" i="5"/>
  <c r="F43" i="5"/>
  <c r="F44" i="5"/>
  <c r="F45" i="5"/>
  <c r="F46" i="5"/>
  <c r="F47" i="5"/>
  <c r="F48" i="5"/>
  <c r="F49" i="5"/>
  <c r="E50" i="5"/>
  <c r="F50" i="5"/>
  <c r="E51" i="5"/>
  <c r="F51" i="5"/>
  <c r="F35" i="5"/>
  <c r="E35" i="5"/>
  <c r="C36" i="5"/>
  <c r="C37" i="5"/>
  <c r="C38" i="5"/>
  <c r="C39" i="5"/>
  <c r="C40" i="5"/>
  <c r="C41" i="5"/>
  <c r="C42" i="5"/>
  <c r="C43" i="5"/>
  <c r="C44" i="5"/>
  <c r="C45" i="5"/>
  <c r="C46" i="5"/>
  <c r="C47" i="5"/>
  <c r="C48" i="5"/>
  <c r="C49" i="5"/>
  <c r="C50" i="5"/>
  <c r="C51" i="5"/>
  <c r="B50" i="5"/>
  <c r="B51" i="5"/>
  <c r="B36" i="5"/>
  <c r="B37" i="5"/>
  <c r="B38" i="5"/>
  <c r="B39" i="5"/>
  <c r="B40" i="5"/>
  <c r="B41" i="5"/>
  <c r="B42" i="5"/>
  <c r="B43" i="5"/>
  <c r="C35" i="5"/>
  <c r="B35" i="5"/>
  <c r="A28" i="5"/>
  <c r="L28" i="5" s="1"/>
  <c r="A27" i="5"/>
  <c r="O27" i="5" s="1"/>
  <c r="A26" i="5"/>
  <c r="A25" i="5"/>
  <c r="A24" i="5"/>
  <c r="A23" i="5"/>
  <c r="A22" i="5"/>
  <c r="A21" i="5"/>
  <c r="A20" i="5"/>
  <c r="F20" i="5" s="1"/>
  <c r="A19" i="5"/>
  <c r="I19" i="5" s="1"/>
  <c r="A18" i="5"/>
  <c r="L18" i="5" s="1"/>
  <c r="A17" i="5"/>
  <c r="O17" i="5" s="1"/>
  <c r="A16" i="5"/>
  <c r="H16" i="5" s="1"/>
  <c r="A15" i="5"/>
  <c r="I15" i="5" s="1"/>
  <c r="A14" i="5"/>
  <c r="L14" i="5" s="1"/>
  <c r="A13" i="5"/>
  <c r="O13" i="5" s="1"/>
  <c r="A12" i="5"/>
  <c r="H12" i="5" s="1"/>
  <c r="H14" i="13" l="1"/>
  <c r="H16" i="13" s="1"/>
  <c r="H28" i="13" s="1"/>
  <c r="D14" i="13"/>
  <c r="D16" i="13" s="1"/>
  <c r="D28" i="13" s="1"/>
  <c r="C27" i="5"/>
  <c r="F28" i="5"/>
  <c r="I16" i="5"/>
  <c r="O28" i="5"/>
  <c r="C17" i="5"/>
  <c r="F19" i="5"/>
  <c r="H13" i="5"/>
  <c r="N27" i="5"/>
  <c r="C16" i="5"/>
  <c r="F15" i="5"/>
  <c r="K12" i="5"/>
  <c r="N19" i="5"/>
  <c r="C13" i="5"/>
  <c r="I12" i="5"/>
  <c r="K28" i="5"/>
  <c r="N17" i="5"/>
  <c r="C12" i="5"/>
  <c r="E27" i="5"/>
  <c r="H27" i="5"/>
  <c r="K20" i="5"/>
  <c r="N15" i="5"/>
  <c r="E20" i="5"/>
  <c r="I20" i="5"/>
  <c r="L19" i="5"/>
  <c r="N13" i="5"/>
  <c r="B19" i="5"/>
  <c r="E17" i="5"/>
  <c r="H19" i="5"/>
  <c r="K16" i="5"/>
  <c r="B15" i="5"/>
  <c r="E13" i="5"/>
  <c r="H17" i="5"/>
  <c r="O12" i="5"/>
  <c r="B18" i="5"/>
  <c r="C20" i="5"/>
  <c r="E12" i="5"/>
  <c r="E16" i="5"/>
  <c r="F18" i="5"/>
  <c r="I28" i="5"/>
  <c r="I18" i="5"/>
  <c r="I14" i="5"/>
  <c r="L27" i="5"/>
  <c r="L17" i="5"/>
  <c r="L13" i="5"/>
  <c r="O20" i="5"/>
  <c r="O16" i="5"/>
  <c r="K18" i="5"/>
  <c r="B17" i="5"/>
  <c r="C19" i="5"/>
  <c r="F12" i="5"/>
  <c r="E15" i="5"/>
  <c r="F17" i="5"/>
  <c r="H28" i="5"/>
  <c r="H18" i="5"/>
  <c r="H14" i="5"/>
  <c r="K27" i="5"/>
  <c r="K17" i="5"/>
  <c r="K13" i="5"/>
  <c r="N20" i="5"/>
  <c r="N16" i="5"/>
  <c r="H15" i="5"/>
  <c r="K14" i="5"/>
  <c r="B12" i="5"/>
  <c r="B16" i="5"/>
  <c r="C18" i="5"/>
  <c r="E28" i="5"/>
  <c r="E14" i="5"/>
  <c r="F16" i="5"/>
  <c r="I27" i="5"/>
  <c r="I17" i="5"/>
  <c r="I13" i="5"/>
  <c r="L20" i="5"/>
  <c r="L16" i="5"/>
  <c r="N12" i="5"/>
  <c r="O19" i="5"/>
  <c r="O15" i="5"/>
  <c r="L15" i="5"/>
  <c r="O14" i="5"/>
  <c r="B27" i="5"/>
  <c r="B13" i="5"/>
  <c r="C15" i="5"/>
  <c r="E19" i="5"/>
  <c r="F27" i="5"/>
  <c r="F13" i="5"/>
  <c r="H20" i="5"/>
  <c r="L12" i="5"/>
  <c r="K19" i="5"/>
  <c r="K15" i="5"/>
  <c r="N28" i="5"/>
  <c r="N18" i="5"/>
  <c r="N14" i="5"/>
  <c r="B14" i="5"/>
  <c r="F14" i="5"/>
  <c r="O18" i="5"/>
  <c r="B20" i="5"/>
  <c r="C28" i="5"/>
  <c r="C14" i="5"/>
  <c r="E18" i="5"/>
  <c r="A27" i="4"/>
  <c r="F27" i="4" s="1"/>
  <c r="A26" i="4"/>
  <c r="L26" i="4" s="1"/>
  <c r="A25" i="4"/>
  <c r="O25" i="4" s="1"/>
  <c r="A24" i="4"/>
  <c r="F24" i="4" s="1"/>
  <c r="A23" i="4"/>
  <c r="O23" i="4" s="1"/>
  <c r="A22" i="4"/>
  <c r="F22" i="4" s="1"/>
  <c r="A21" i="4"/>
  <c r="B21" i="4" s="1"/>
  <c r="A20" i="4"/>
  <c r="O20" i="4" s="1"/>
  <c r="A19" i="4"/>
  <c r="F19" i="4" s="1"/>
  <c r="A18" i="4"/>
  <c r="L18" i="4" s="1"/>
  <c r="A17" i="4"/>
  <c r="O17" i="4" s="1"/>
  <c r="A16" i="4"/>
  <c r="F16" i="4" s="1"/>
  <c r="A15" i="4"/>
  <c r="C15" i="4" s="1"/>
  <c r="A14" i="4"/>
  <c r="F14" i="4" s="1"/>
  <c r="A13" i="4"/>
  <c r="B13" i="4" s="1"/>
  <c r="A12" i="4"/>
  <c r="O12" i="4" s="1"/>
  <c r="A11" i="4"/>
  <c r="O11" i="4" s="1"/>
  <c r="B27" i="4" l="1"/>
  <c r="E23" i="4"/>
  <c r="I16" i="4"/>
  <c r="B11" i="4"/>
  <c r="E21" i="4"/>
  <c r="K27" i="4"/>
  <c r="F15" i="4"/>
  <c r="K19" i="4"/>
  <c r="B26" i="4"/>
  <c r="H24" i="4"/>
  <c r="K16" i="4"/>
  <c r="C11" i="4"/>
  <c r="H19" i="4"/>
  <c r="L24" i="4"/>
  <c r="C27" i="4"/>
  <c r="H16" i="4"/>
  <c r="L19" i="4"/>
  <c r="C23" i="4"/>
  <c r="I24" i="4"/>
  <c r="N27" i="4"/>
  <c r="E11" i="4"/>
  <c r="I19" i="4"/>
  <c r="O27" i="4"/>
  <c r="B25" i="4"/>
  <c r="C21" i="4"/>
  <c r="E17" i="4"/>
  <c r="F13" i="4"/>
  <c r="H15" i="4"/>
  <c r="I15" i="4"/>
  <c r="L27" i="4"/>
  <c r="N21" i="4"/>
  <c r="B19" i="4"/>
  <c r="C19" i="4"/>
  <c r="E15" i="4"/>
  <c r="H27" i="4"/>
  <c r="I27" i="4"/>
  <c r="K11" i="4"/>
  <c r="L25" i="4"/>
  <c r="N19" i="4"/>
  <c r="B18" i="4"/>
  <c r="C13" i="4"/>
  <c r="E13" i="4"/>
  <c r="H25" i="4"/>
  <c r="I25" i="4"/>
  <c r="N13" i="4"/>
  <c r="B17" i="4"/>
  <c r="F25" i="4"/>
  <c r="K25" i="4"/>
  <c r="B12" i="4"/>
  <c r="F11" i="4"/>
  <c r="F23" i="4"/>
  <c r="H23" i="4"/>
  <c r="I23" i="4"/>
  <c r="K24" i="4"/>
  <c r="L17" i="4"/>
  <c r="O21" i="4"/>
  <c r="E25" i="4"/>
  <c r="F21" i="4"/>
  <c r="L16" i="4"/>
  <c r="O19" i="4"/>
  <c r="F17" i="4"/>
  <c r="H17" i="4"/>
  <c r="I17" i="4"/>
  <c r="K17" i="4"/>
  <c r="N11" i="4"/>
  <c r="O13" i="4"/>
  <c r="E12" i="4"/>
  <c r="F12" i="4"/>
  <c r="H14" i="4"/>
  <c r="I14" i="4"/>
  <c r="N18" i="4"/>
  <c r="O18" i="4"/>
  <c r="B24" i="4"/>
  <c r="B16" i="4"/>
  <c r="C25" i="4"/>
  <c r="C17" i="4"/>
  <c r="E27" i="4"/>
  <c r="E19" i="4"/>
  <c r="H11" i="4"/>
  <c r="H21" i="4"/>
  <c r="H13" i="4"/>
  <c r="I21" i="4"/>
  <c r="I13" i="4"/>
  <c r="K23" i="4"/>
  <c r="K15" i="4"/>
  <c r="L23" i="4"/>
  <c r="L15" i="4"/>
  <c r="N25" i="4"/>
  <c r="N17" i="4"/>
  <c r="C26" i="4"/>
  <c r="C18" i="4"/>
  <c r="E20" i="4"/>
  <c r="F20" i="4"/>
  <c r="H22" i="4"/>
  <c r="I22" i="4"/>
  <c r="N26" i="4"/>
  <c r="O26" i="4"/>
  <c r="B23" i="4"/>
  <c r="B15" i="4"/>
  <c r="C24" i="4"/>
  <c r="C16" i="4"/>
  <c r="E26" i="4"/>
  <c r="E18" i="4"/>
  <c r="F26" i="4"/>
  <c r="F18" i="4"/>
  <c r="I11" i="4"/>
  <c r="H20" i="4"/>
  <c r="H12" i="4"/>
  <c r="I20" i="4"/>
  <c r="I12" i="4"/>
  <c r="K22" i="4"/>
  <c r="K14" i="4"/>
  <c r="L22" i="4"/>
  <c r="L14" i="4"/>
  <c r="N24" i="4"/>
  <c r="N16" i="4"/>
  <c r="O24" i="4"/>
  <c r="O16" i="4"/>
  <c r="B22" i="4"/>
  <c r="B14" i="4"/>
  <c r="K21" i="4"/>
  <c r="K13" i="4"/>
  <c r="L21" i="4"/>
  <c r="L13" i="4"/>
  <c r="N23" i="4"/>
  <c r="N15" i="4"/>
  <c r="O15" i="4"/>
  <c r="C22" i="4"/>
  <c r="C14" i="4"/>
  <c r="E24" i="4"/>
  <c r="E16" i="4"/>
  <c r="H26" i="4"/>
  <c r="H18" i="4"/>
  <c r="I26" i="4"/>
  <c r="I18" i="4"/>
  <c r="L11" i="4"/>
  <c r="K20" i="4"/>
  <c r="K12" i="4"/>
  <c r="L20" i="4"/>
  <c r="L12" i="4"/>
  <c r="N22" i="4"/>
  <c r="N14" i="4"/>
  <c r="O22" i="4"/>
  <c r="O14" i="4"/>
  <c r="B20" i="4"/>
  <c r="C20" i="4"/>
  <c r="C12" i="4"/>
  <c r="E22" i="4"/>
  <c r="E14" i="4"/>
  <c r="K26" i="4"/>
  <c r="K18" i="4"/>
  <c r="N20" i="4"/>
  <c r="N12" i="4"/>
  <c r="B28" i="5" l="1"/>
</calcChain>
</file>

<file path=xl/sharedStrings.xml><?xml version="1.0" encoding="utf-8"?>
<sst xmlns="http://schemas.openxmlformats.org/spreadsheetml/2006/main" count="1028" uniqueCount="280">
  <si>
    <t>Back to Index</t>
  </si>
  <si>
    <r>
      <t xml:space="preserve">Read Me 
</t>
    </r>
    <r>
      <rPr>
        <sz val="14"/>
        <rFont val="Calibri"/>
        <family val="2"/>
      </rPr>
      <t>This page contains guidance to explain what's in this databank, and to help navigate around it</t>
    </r>
  </si>
  <si>
    <t>Overview</t>
  </si>
  <si>
    <t xml:space="preserve">The NIFC has produced this databank to provide outturn data for the spending of NI Executive departments, and the overall financing and spending of the NI Executive for its DEL spending. 
All the tables cover the period 2019-20 to 2023-24. </t>
  </si>
  <si>
    <r>
      <rPr>
        <b/>
        <sz val="12"/>
        <color rgb="FF000000"/>
        <rFont val="Calibri"/>
      </rPr>
      <t>Sources of data:</t>
    </r>
    <r>
      <rPr>
        <sz val="12"/>
        <color rgb="FF000000"/>
        <rFont val="Calibri"/>
      </rPr>
      <t xml:space="preserve"> unless stated otherwise, all data has been sourced from HM Treasury's public expenditure database, consistent with Public Expenditure Statistical Analyses (PESA) 2024. </t>
    </r>
  </si>
  <si>
    <r>
      <rPr>
        <b/>
        <sz val="12"/>
        <color rgb="FF000000"/>
        <rFont val="Calibri"/>
      </rPr>
      <t>Status of data:</t>
    </r>
    <r>
      <rPr>
        <sz val="12"/>
        <color rgb="FF000000"/>
        <rFont val="Calibri"/>
      </rPr>
      <t xml:space="preserve"> all figures are final outturn,</t>
    </r>
    <r>
      <rPr>
        <sz val="12"/>
        <rFont val="Calibri"/>
        <family val="2"/>
      </rPr>
      <t xml:space="preserve"> except 2023-24 which is provisional outturn. </t>
    </r>
  </si>
  <si>
    <r>
      <rPr>
        <b/>
        <sz val="12"/>
        <color rgb="FF000000"/>
        <rFont val="Calibri"/>
      </rPr>
      <t>What's in this databank:</t>
    </r>
    <r>
      <rPr>
        <sz val="12"/>
        <color rgb="FF000000"/>
        <rFont val="Calibri"/>
      </rPr>
      <t xml:space="preserve"> this first release of this databank contains 2 sections of data for Departmental Expenditure Limits (DELs) as follows: </t>
    </r>
  </si>
  <si>
    <t>Departmental Expenditure Limits (DELs) spending by NI department -</t>
  </si>
  <si>
    <t>these tables are all colour coded green</t>
  </si>
  <si>
    <t> </t>
  </si>
  <si>
    <t xml:space="preserve">These tables show DEL spending for each NI department, and total departmental DEL spending, as published by DoF. </t>
  </si>
  <si>
    <t>Separate tables (for non-ringfenced DELs) also show the other items contained in total NI Executive DEL, as published by HM Treasury, which equals the block grant.</t>
  </si>
  <si>
    <r>
      <rPr>
        <sz val="12"/>
        <color rgb="FF000000"/>
        <rFont val="Calibri"/>
      </rPr>
      <t xml:space="preserve">Data for each of the </t>
    </r>
    <r>
      <rPr>
        <b/>
        <sz val="12"/>
        <color rgb="FF000000"/>
        <rFont val="Calibri"/>
      </rPr>
      <t>minor departments</t>
    </r>
    <r>
      <rPr>
        <sz val="12"/>
        <color rgb="FF000000"/>
        <rFont val="Calibri"/>
      </rPr>
      <t xml:space="preserve"> are available by clicking on the expansion button which
is marked '+' in the left hand margin, beside row 24 in these tables, as shown here</t>
    </r>
  </si>
  <si>
    <t xml:space="preserve">Financing and spending tables for Departmental Expenditure Limits (DELs) - </t>
  </si>
  <si>
    <t>these tables are all colour coded yellow</t>
  </si>
  <si>
    <t>As part of our Budget assessments, we show that the NI Budget plans are fully financed. These tables help us do this by showing all the spending associated with NI DELs and the finance for that spending, including block grant from HM Treasury and locally-raised sources of finance.</t>
  </si>
  <si>
    <t>Index -</t>
  </si>
  <si>
    <t xml:space="preserve"> the index lists all the tables that are contained in each of the sections above, with hyperlinks which you can click on to take you directly to that worksheet. </t>
  </si>
  <si>
    <r>
      <rPr>
        <b/>
        <sz val="12"/>
        <color rgb="FF3A3838"/>
        <rFont val="Calibri"/>
      </rPr>
      <t>Glossary</t>
    </r>
    <r>
      <rPr>
        <b/>
        <sz val="12"/>
        <color rgb="FF3A3838"/>
        <rFont val="Calibri"/>
        <family val="2"/>
      </rPr>
      <t xml:space="preserve"> -</t>
    </r>
  </si>
  <si>
    <t xml:space="preserve"> the glossary provides a short description of terms used within this spreadsheet and website links to further published explanations. </t>
  </si>
  <si>
    <t xml:space="preserve">Feedback and future development: </t>
  </si>
  <si>
    <t>NI Fiscal Council would welcome feedback on this databank, and any comments on its possible future development. Please email:</t>
  </si>
  <si>
    <t>info@nifiscalcouncil.org</t>
  </si>
  <si>
    <t>Northern Ireland Public Finances Databank Index</t>
  </si>
  <si>
    <t>This databank contains the following sections and tables:</t>
  </si>
  <si>
    <r>
      <rPr>
        <b/>
        <sz val="12"/>
        <color rgb="FF000000"/>
        <rFont val="Calibri"/>
      </rPr>
      <t xml:space="preserve">Read me - </t>
    </r>
    <r>
      <rPr>
        <sz val="12"/>
        <color rgb="FF000000"/>
        <rFont val="Calibri"/>
      </rPr>
      <t>notes to help you understand the sources and information contained within this spreadsheet</t>
    </r>
  </si>
  <si>
    <t>Link to Read me</t>
  </si>
  <si>
    <r>
      <rPr>
        <b/>
        <sz val="12"/>
        <color rgb="FF000000"/>
        <rFont val="Calibri"/>
      </rPr>
      <t>Department Expenditure Limits (DELs) by department</t>
    </r>
    <r>
      <rPr>
        <sz val="12"/>
        <color rgb="FF000000"/>
        <rFont val="Calibri"/>
      </rPr>
      <t xml:space="preserve"> - these tables show DELs for each department as published by DoF. </t>
    </r>
  </si>
  <si>
    <t>Separate tables (for non-ringfenced DELs) also show the other items included in total NI Executive DEL, as published by HM Treasury, which also equals block grant. All the tables cover the years 2019-20 to 2023-24</t>
  </si>
  <si>
    <t>Departmental Expenditure Limits (DELs) by department  - covering all 4 DELs for each year</t>
  </si>
  <si>
    <t>Non-ringfenced resource Departmental Expenditure Limit (RDEL) by department</t>
  </si>
  <si>
    <t>Ringfenced resource Departmental Expenditure Limits (RDEL) by department</t>
  </si>
  <si>
    <t>Conventional capital Departmental Expenditure Limits (CDEL) by department</t>
  </si>
  <si>
    <t>Financial Transactions Capital Departmental Expenditure Limits (FTC CDEL) by department</t>
  </si>
  <si>
    <r>
      <t xml:space="preserve">Financing and spending - </t>
    </r>
    <r>
      <rPr>
        <sz val="12"/>
        <color theme="1"/>
        <rFont val="Calibri"/>
        <family val="2"/>
        <scheme val="minor"/>
      </rPr>
      <t>these tables show how the spending associated with Departmental Expenditure Limits (DELs) is financed, for 2019-20 to 2023-24</t>
    </r>
  </si>
  <si>
    <t>Financing and spending - covering all 4 DELs for each year</t>
  </si>
  <si>
    <t>Financing and spending for non-ringfenced resource Departmental Expenditure Limits (RDEL)</t>
  </si>
  <si>
    <t>Financing and spending for ringfenced resource Departmental Expenditure Limits (RDEL)</t>
  </si>
  <si>
    <t>Financing and spending for conventional capital Departmental Expenditure Limits (CDEL)</t>
  </si>
  <si>
    <t>Financing and spending for Financial Transactions Capital Departmental Expenditure Limits (CDEL)</t>
  </si>
  <si>
    <r>
      <t xml:space="preserve">Glossary - </t>
    </r>
    <r>
      <rPr>
        <sz val="12"/>
        <color rgb="FF000000"/>
        <rFont val="Calibri"/>
        <family val="2"/>
      </rPr>
      <t>A short description of terms used within this spreadsheet</t>
    </r>
  </si>
  <si>
    <t>Link to glossary</t>
  </si>
  <si>
    <t>AME</t>
  </si>
  <si>
    <t>(tabs are hidden ATM - for Phase 2 of workbook)</t>
  </si>
  <si>
    <t>NI AME - Overview of 4 AMEs</t>
  </si>
  <si>
    <t>Time series for Resource AME (Non-ringfenced)</t>
  </si>
  <si>
    <t>Time series for Resource AME (Ringfenced)</t>
  </si>
  <si>
    <t>Time series for Capital AME (General)</t>
  </si>
  <si>
    <t>Time series for Capital AME (FTC)</t>
  </si>
  <si>
    <r>
      <t xml:space="preserve">Departmental Expenditure Limits (DELs) by department - covering all 4 DELs for each year </t>
    </r>
    <r>
      <rPr>
        <b/>
        <vertAlign val="superscript"/>
        <sz val="14"/>
        <color theme="9" tint="-0.249977111117893"/>
        <rFont val="Calibri"/>
        <family val="2"/>
        <scheme val="minor"/>
      </rPr>
      <t>1</t>
    </r>
  </si>
  <si>
    <t>£ million</t>
  </si>
  <si>
    <t>2019-20, final outturn</t>
  </si>
  <si>
    <t>2020-21, final outturn</t>
  </si>
  <si>
    <t>2021-22, final outturn</t>
  </si>
  <si>
    <t>2022-23, final outturn</t>
  </si>
  <si>
    <t>2023-24, provisional outturn</t>
  </si>
  <si>
    <t>Non-ringfenced RDEL</t>
  </si>
  <si>
    <t>Ringfenced RDEL</t>
  </si>
  <si>
    <t>Conventional CDEL</t>
  </si>
  <si>
    <t>FTC CDEL</t>
  </si>
  <si>
    <t>Agriculture, Environment and Rural Affairs (DAERA)</t>
  </si>
  <si>
    <t>Communities (DfC)</t>
  </si>
  <si>
    <t>Economy (DfE)</t>
  </si>
  <si>
    <t>Education (DE)</t>
  </si>
  <si>
    <t>Finance (DoF)</t>
  </si>
  <si>
    <t>Health (DoH)</t>
  </si>
  <si>
    <t>Infrastructure (DfI)</t>
  </si>
  <si>
    <t>Justice (DoJ)</t>
  </si>
  <si>
    <t>The Executive Office (TEO)</t>
  </si>
  <si>
    <r>
      <t xml:space="preserve">Total minor departments </t>
    </r>
    <r>
      <rPr>
        <vertAlign val="superscript"/>
        <sz val="11"/>
        <color rgb="FF000000"/>
        <rFont val="Calibri"/>
      </rPr>
      <t>2</t>
    </r>
  </si>
  <si>
    <t>of which:</t>
  </si>
  <si>
    <t>Food Standards Agency (FSA)</t>
  </si>
  <si>
    <t>NI Assembly Commission (NIA)</t>
  </si>
  <si>
    <t>NI Audit Office (NIAO)</t>
  </si>
  <si>
    <t>NI Authority for Utility Regulation (NIAUR)</t>
  </si>
  <si>
    <t>NI Public Sector Ombudsman (NIPSO)</t>
  </si>
  <si>
    <t>Public Prosecution Service (PPS)</t>
  </si>
  <si>
    <r>
      <t xml:space="preserve">Total departmental DEL </t>
    </r>
    <r>
      <rPr>
        <b/>
        <vertAlign val="superscript"/>
        <sz val="11"/>
        <color theme="1"/>
        <rFont val="Calibri"/>
        <family val="2"/>
        <scheme val="minor"/>
      </rPr>
      <t>1</t>
    </r>
  </si>
  <si>
    <t>Notes</t>
  </si>
  <si>
    <t xml:space="preserve">1. There is an issue with CDEL data which is split differently between conventional CDEL and FTC CDEL within plans and outturn data. There is no difference at the overall CDEL level. See the Databank User Guide for more information. 
In summary, the outturn data for FTC CDEL shown here matches Table 1.8a in PESA 2024 and includes some net lending and equity investments within the public sector. This differs from the basis of the FTC CDEL shown in plans, where FTC CDEL is ringfenced and can only be spent on net lending and equity investments in the private sector. If the same definition were to be applied in outturn then this would require moving some of the data included in FTC CDEL into conventional capital CDEL – this leaves the overall CDEL amount unchanged.  </t>
  </si>
  <si>
    <t>Other Items included in total NI Executive Departmental Expenditure Limits (DELs) in HM Treasury publications</t>
  </si>
  <si>
    <t>Total departmental DEL (from above)</t>
  </si>
  <si>
    <r>
      <t xml:space="preserve">Income from Regional Rates </t>
    </r>
    <r>
      <rPr>
        <vertAlign val="superscript"/>
        <sz val="11"/>
        <rFont val="Calibri"/>
        <family val="2"/>
      </rPr>
      <t>3</t>
    </r>
  </si>
  <si>
    <t>-</t>
  </si>
  <si>
    <r>
      <t xml:space="preserve">Income from RRI borrowing </t>
    </r>
    <r>
      <rPr>
        <vertAlign val="superscript"/>
        <sz val="11"/>
        <rFont val="Calibri"/>
        <family val="2"/>
      </rPr>
      <t>4</t>
    </r>
  </si>
  <si>
    <r>
      <t xml:space="preserve">Repayment of RRI borrowing principal </t>
    </r>
    <r>
      <rPr>
        <vertAlign val="superscript"/>
        <sz val="11"/>
        <rFont val="Calibri"/>
        <family val="2"/>
        <scheme val="minor"/>
      </rPr>
      <t>5</t>
    </r>
  </si>
  <si>
    <t>Debt interest on RRI borrowing</t>
  </si>
  <si>
    <r>
      <t>Total NI Executive DEL (= block grant)</t>
    </r>
    <r>
      <rPr>
        <b/>
        <vertAlign val="superscript"/>
        <sz val="11"/>
        <color rgb="FF000000"/>
        <rFont val="Calibri"/>
        <family val="2"/>
      </rPr>
      <t xml:space="preserve"> 6</t>
    </r>
  </si>
  <si>
    <t>3. Regional Rates income is shown gross of repayment of RRI borrowing, which is shown as a separate item. Income from Regional Rates was lower for 2020-21 and 2021-22 due to rate relief introduced for covid.</t>
  </si>
  <si>
    <t>4. The amount of RRI actually borrowed each year. This may differ from plans announced in the Executive's budget.</t>
  </si>
  <si>
    <t>5. Source DoF website</t>
  </si>
  <si>
    <t xml:space="preserve">6. Block grant for non-ringfenced RDEL is measured net of income from Regional Rates and includes repayments of RRI borrowing and debt interest on RRI borrowing.  Block grant for conventional CDEL is measured net of income from new RRI borrowing. </t>
  </si>
  <si>
    <t>Check for totals</t>
  </si>
  <si>
    <r>
      <t>Non-ringfenced Resource Departmental Expenditure Limits (RDEL) by department</t>
    </r>
    <r>
      <rPr>
        <b/>
        <vertAlign val="superscript"/>
        <sz val="14"/>
        <color theme="9" tint="-0.249977111117893"/>
        <rFont val="Calibri"/>
        <family val="2"/>
        <scheme val="minor"/>
      </rPr>
      <t xml:space="preserve"> 1</t>
    </r>
  </si>
  <si>
    <t>2019-20</t>
  </si>
  <si>
    <t>2020-21</t>
  </si>
  <si>
    <t>2021-22</t>
  </si>
  <si>
    <t>2022-23</t>
  </si>
  <si>
    <t>2023-24</t>
  </si>
  <si>
    <t>final 
outturn</t>
  </si>
  <si>
    <t>provisional outturn</t>
  </si>
  <si>
    <r>
      <t xml:space="preserve">Total minor departments </t>
    </r>
    <r>
      <rPr>
        <vertAlign val="superscript"/>
        <sz val="11"/>
        <rFont val="Calibri"/>
        <family val="2"/>
      </rPr>
      <t>2</t>
    </r>
  </si>
  <si>
    <r>
      <rPr>
        <b/>
        <sz val="11"/>
        <color rgb="FF000000"/>
        <rFont val="Calibri"/>
      </rPr>
      <t xml:space="preserve">Total departmental non-ringfenced RDEL </t>
    </r>
    <r>
      <rPr>
        <b/>
        <vertAlign val="superscript"/>
        <sz val="11"/>
        <color rgb="FF000000"/>
        <rFont val="Calibri"/>
      </rPr>
      <t>1</t>
    </r>
  </si>
  <si>
    <t xml:space="preserve">1. This is total non-ringfenced RDEL as published by DoF, for instance in their Budget and Estimates documents. It is the total of departments' spending against their non-ringfenced RDEL limits. </t>
  </si>
  <si>
    <r>
      <t>Other items included in total NI Executive non-ringfenced RDEL in HM Treasury publications</t>
    </r>
    <r>
      <rPr>
        <b/>
        <vertAlign val="superscript"/>
        <sz val="14"/>
        <color theme="9" tint="-0.249977111117893"/>
        <rFont val="Calibri"/>
        <family val="2"/>
        <scheme val="minor"/>
      </rPr>
      <t xml:space="preserve"> 3</t>
    </r>
  </si>
  <si>
    <t>£million</t>
  </si>
  <si>
    <t>Total departmental non-ringfenced RDEL (from above)</t>
  </si>
  <si>
    <r>
      <t xml:space="preserve">Income from Regional Rates </t>
    </r>
    <r>
      <rPr>
        <vertAlign val="superscript"/>
        <sz val="11"/>
        <rFont val="Calibri"/>
        <family val="2"/>
      </rPr>
      <t>4</t>
    </r>
  </si>
  <si>
    <r>
      <t>Total NI Executive non-ringfenced RDEL (= block grant)</t>
    </r>
    <r>
      <rPr>
        <b/>
        <vertAlign val="superscript"/>
        <sz val="11"/>
        <rFont val="Calibri"/>
        <family val="2"/>
      </rPr>
      <t xml:space="preserve"> 3</t>
    </r>
  </si>
  <si>
    <t>3. The total for the Executive's non-ringfenced RDEL is published by HM Treasury, for instance in their Budget and Spending Review documents and in Public Expenditure Statistics and Analyses (PESA), alongside DELs for all other UK departments. This total NI Executive RDEL is also equal to Block grant. This is measured net of income from regional rates and also includes repayment of RRI borrowing principal and debt interest on RRI borrowing.</t>
  </si>
  <si>
    <t>4. Regional Rates income is shown gross of repayment of RRI borrowing, which is shown as a separate item. Income from Regional Rates was lower for 2020-21 and 2021-22 due to rate relief introduced for covid.</t>
  </si>
  <si>
    <t>Check with other spreadsheet</t>
  </si>
  <si>
    <r>
      <t>Ringfenced Resource Departmental Expenditure Limits (RDEL) by department</t>
    </r>
    <r>
      <rPr>
        <b/>
        <vertAlign val="superscript"/>
        <sz val="14"/>
        <color theme="9" tint="-0.249977111117893"/>
        <rFont val="Calibri"/>
        <family val="2"/>
        <scheme val="minor"/>
      </rPr>
      <t xml:space="preserve"> 1</t>
    </r>
  </si>
  <si>
    <t>This is labelled Public Health in the HMT spreadsheet</t>
  </si>
  <si>
    <t>This is labelled Central Government Legislation &amp; Administration in HMT spreadsheet</t>
  </si>
  <si>
    <t>This is labelled Audit Services in the HMT spreadsheet</t>
  </si>
  <si>
    <t>This is labelled Utility Regulation in the HMT spreadsheet</t>
  </si>
  <si>
    <t>This is labelled Acces to Justice Services in the HMT spreadsheet</t>
  </si>
  <si>
    <t>This is labelled PPS Access to Justice in the HMT spreadsheet</t>
  </si>
  <si>
    <t>Total departmental ringfenced RDEL</t>
  </si>
  <si>
    <t>Notes:</t>
  </si>
  <si>
    <t xml:space="preserve">1. Ringfenced RDEL is ringfenced for spending on depreciation and impairments; it cannot be moved to be spent on other areas. 
Total ringfenced RDEL for departments is also equal to total ringfenced RDEL for the whole of NI Executive, as published by HM Treasury. And this total NI Executive RDEL is also equal to Block grant. </t>
  </si>
  <si>
    <r>
      <t>Conventional capital Departmental Expenditure Limits (CDEL) by department</t>
    </r>
    <r>
      <rPr>
        <b/>
        <vertAlign val="superscript"/>
        <sz val="14"/>
        <color rgb="FF548235"/>
        <rFont val="Calibri"/>
      </rPr>
      <t xml:space="preserve"> 1,2</t>
    </r>
  </si>
  <si>
    <r>
      <t xml:space="preserve">Total minor departments </t>
    </r>
    <r>
      <rPr>
        <vertAlign val="superscript"/>
        <sz val="11"/>
        <rFont val="Calibri"/>
        <family val="2"/>
      </rPr>
      <t>3</t>
    </r>
  </si>
  <si>
    <t>This is labelled Public Health in the HMT spreadsheet and R&amp;D DEL</t>
  </si>
  <si>
    <t>This is labelled Audit Services and NI Aduit Office R&amp;D in the HMT spreadsheet</t>
  </si>
  <si>
    <t>Total departmental conventional capital CDEL</t>
  </si>
  <si>
    <t>1. This is total general capital CDEL or investment expenditure as published by DoF, for instance in their Budget or Estimates documents. It is the total of departments' spending against their conventional capital CDEL limits.</t>
  </si>
  <si>
    <t xml:space="preserve">2.  There is an issue with CDEL data which is split differently between conventional CDEL and FTC CDEL within plans and outturn data. There is no difference at the overall CDEL level. See the Databank User Guide for more information. 
In summary, the outturn data for FTC CDEL shown here matches Table 1.8a in PESA 2024 and includes some net lending and equity investments within the public sector. This differs from the basis of the FTC CDEL shown in plans, where FTC CDEL is ringfenced and can only be spent on net lending and equity investments in the private sector. If the same definition were to be applied in outturn then this would require moving some of the data included in FTC CDEL into conventional capital CDEL – this leaves the overall CDEL amount unchanged. </t>
  </si>
  <si>
    <r>
      <t>Other items included in total NI Executive conventional capital CDEL in HM Treasury publications</t>
    </r>
    <r>
      <rPr>
        <b/>
        <vertAlign val="superscript"/>
        <sz val="14"/>
        <color rgb="FF548235"/>
        <rFont val="Calibri"/>
      </rPr>
      <t xml:space="preserve"> 4</t>
    </r>
  </si>
  <si>
    <t>Total departmental conventional capital CDEL (from above)</t>
  </si>
  <si>
    <r>
      <t xml:space="preserve">Income from RRI borrowing </t>
    </r>
    <r>
      <rPr>
        <vertAlign val="superscript"/>
        <sz val="11"/>
        <rFont val="Calibri"/>
        <family val="2"/>
      </rPr>
      <t>5</t>
    </r>
  </si>
  <si>
    <t>Total NI Executive conventional capital CDEL (= block grant)</t>
  </si>
  <si>
    <t xml:space="preserve">4. The total for the Executive's conventional capital CDEL is published by HM Treasury, for instance in their Budget and Spending Review documents and in Public Expenditure Statistics Analyses (PESA), alongside similar DELs for all other UK departments. This total NI Executive general CDEL is also equal to Block grant and includes the amount of RRI borrowing actually borrowed. </t>
  </si>
  <si>
    <t>5. The amount of RRI actually borrowed each year. This may differ from plans announced in the Executive's budget.</t>
  </si>
  <si>
    <r>
      <t>Financial Transactions Capital Departmental Expenditure Limits (FTC CDEL) by department</t>
    </r>
    <r>
      <rPr>
        <b/>
        <vertAlign val="superscript"/>
        <sz val="14"/>
        <color rgb="FF548235"/>
        <rFont val="Calibri"/>
      </rPr>
      <t xml:space="preserve"> 1,2</t>
    </r>
  </si>
  <si>
    <t>Total departmental FTC CDEL</t>
  </si>
  <si>
    <t>1. FTC CDEL is capital which can only be used to provide loans to or equity investment in the private sector, it is ring-fenced by HM Treasury for this purpose only and cannot be moved to be spent on other areas. Total departmental FTC CDEL is also equal to total FTC CDEL for the whole of NI Executive as published by HM Treasury. This total departmental FTC DEL is also equal to the Block grant.</t>
  </si>
  <si>
    <r>
      <t xml:space="preserve">Financing and Spending - covering all 4 Departmental Expenditure Limits (DELs) for each year </t>
    </r>
    <r>
      <rPr>
        <b/>
        <vertAlign val="superscript"/>
        <sz val="14"/>
        <color theme="7" tint="-0.499984740745262"/>
        <rFont val="Calibri"/>
        <family val="2"/>
        <scheme val="minor"/>
      </rPr>
      <t>1</t>
    </r>
  </si>
  <si>
    <t xml:space="preserve">FTC CDEL </t>
  </si>
  <si>
    <t xml:space="preserve">Financing for DEL spending </t>
  </si>
  <si>
    <t>Block grant</t>
  </si>
  <si>
    <r>
      <t xml:space="preserve">Income from Regional Rates </t>
    </r>
    <r>
      <rPr>
        <vertAlign val="superscript"/>
        <sz val="11"/>
        <color rgb="FF000000"/>
        <rFont val="Calibri"/>
      </rPr>
      <t>2</t>
    </r>
  </si>
  <si>
    <r>
      <t xml:space="preserve">RRI borrowing for capital projects </t>
    </r>
    <r>
      <rPr>
        <vertAlign val="superscript"/>
        <sz val="11"/>
        <color rgb="FF000000"/>
        <rFont val="Calibri"/>
        <family val="2"/>
      </rPr>
      <t>3</t>
    </r>
  </si>
  <si>
    <r>
      <t xml:space="preserve">Repayment of RRI borrowing principal </t>
    </r>
    <r>
      <rPr>
        <vertAlign val="superscript"/>
        <sz val="11"/>
        <color rgb="FF000000"/>
        <rFont val="Calibri"/>
        <family val="2"/>
      </rPr>
      <t>4</t>
    </r>
  </si>
  <si>
    <r>
      <t xml:space="preserve">Total financing for NI Executive DELs </t>
    </r>
    <r>
      <rPr>
        <b/>
        <vertAlign val="superscript"/>
        <sz val="11"/>
        <color theme="1"/>
        <rFont val="Calibri"/>
        <family val="2"/>
        <scheme val="minor"/>
      </rPr>
      <t>1</t>
    </r>
  </si>
  <si>
    <t>Spending for DELs</t>
  </si>
  <si>
    <t>Departmental DEL</t>
  </si>
  <si>
    <t>Total spending for NI Executive DELs</t>
  </si>
  <si>
    <t>2. Regional Rates income is shown gross of repayment of RRI borrowing, which is shown as a separate item. Income from Regional Rates was lower for 2020-21 and 2021-22 due to rate relief introduced for covid.</t>
  </si>
  <si>
    <t>3. Amount of RRI actually borrowed each year. This may differ from plans announced in the Executive's budget.</t>
  </si>
  <si>
    <t>4. Source DoF website</t>
  </si>
  <si>
    <t>provisional 
outturn</t>
  </si>
  <si>
    <t xml:space="preserve">Financing for non-ringfenced RDEL </t>
  </si>
  <si>
    <r>
      <rPr>
        <sz val="11"/>
        <color rgb="FF000000"/>
        <rFont val="Calibri"/>
        <family val="2"/>
      </rPr>
      <t xml:space="preserve">Regional Rates </t>
    </r>
    <r>
      <rPr>
        <vertAlign val="superscript"/>
        <sz val="11"/>
        <color rgb="FF000000"/>
        <rFont val="Calibri"/>
        <family val="2"/>
      </rPr>
      <t>1</t>
    </r>
  </si>
  <si>
    <r>
      <t xml:space="preserve">Repayment of RRI borrowing principal </t>
    </r>
    <r>
      <rPr>
        <vertAlign val="superscript"/>
        <sz val="11"/>
        <color rgb="FF000000"/>
        <rFont val="Calibri"/>
        <family val="2"/>
      </rPr>
      <t>2</t>
    </r>
  </si>
  <si>
    <t>Total financing for non-ringfenced RDEL</t>
  </si>
  <si>
    <t>Spending for for non-ringfenced RDEL</t>
  </si>
  <si>
    <t>Departmental non-ringfenced RDEL</t>
  </si>
  <si>
    <t>Total spending for non-ringfenced RDEL</t>
  </si>
  <si>
    <t>1.  Regional Rates income is shown gross of repayment of RRI borrowing, which is shown as a separate item. Income from Regional Rates was lower for 2020-21 and 2021-22 due to rate relief introduced for covid.</t>
  </si>
  <si>
    <t>2. Source DoF website</t>
  </si>
  <si>
    <t>Financing for for ringfenced RDEL</t>
  </si>
  <si>
    <t>Total financing for ringfenced RDEL</t>
  </si>
  <si>
    <t>Spending for ringfenced RDEL</t>
  </si>
  <si>
    <t>Departmental ringfenced RDEL</t>
  </si>
  <si>
    <t>Total spending for ringfenced RDEL</t>
  </si>
  <si>
    <t>Note:</t>
  </si>
  <si>
    <t>1. Ringfenced RDEL is ringfenced for spending on depreciation and impairments; it cannot be moved to be spent on other areas.</t>
  </si>
  <si>
    <t xml:space="preserve">                        </t>
  </si>
  <si>
    <r>
      <rPr>
        <b/>
        <sz val="14"/>
        <color theme="7" tint="-0.499984740745262"/>
        <rFont val="Calibri"/>
        <family val="2"/>
        <scheme val="minor"/>
      </rPr>
      <t xml:space="preserve">Financing and spending for conventional Capital Departmental Expenditure Limits (CDEL)  </t>
    </r>
    <r>
      <rPr>
        <b/>
        <vertAlign val="superscript"/>
        <sz val="14"/>
        <color theme="7" tint="-0.499984740745262"/>
        <rFont val="Calibri"/>
        <family val="2"/>
        <scheme val="minor"/>
      </rPr>
      <t>1</t>
    </r>
  </si>
  <si>
    <t>Financing for conventional CDEL</t>
  </si>
  <si>
    <t xml:space="preserve">Block Grant </t>
  </si>
  <si>
    <r>
      <t xml:space="preserve">RRI borrowing </t>
    </r>
    <r>
      <rPr>
        <vertAlign val="superscript"/>
        <sz val="11"/>
        <color rgb="FF000000"/>
        <rFont val="Calibri"/>
        <family val="2"/>
      </rPr>
      <t>2</t>
    </r>
  </si>
  <si>
    <t>Total financing for conventional CDEL</t>
  </si>
  <si>
    <t>Spending for conventional CDEL</t>
  </si>
  <si>
    <t xml:space="preserve">Departmental conventional CDEL </t>
  </si>
  <si>
    <t>Total spending for conventional CDEL</t>
  </si>
  <si>
    <t xml:space="preserve">1.  There is an issue with CDEL data which is split differently between conventional CDEL and FTC CDEL within plans and outturn data. There is no difference at the overall CDEL level. See the Databank User Guide for more information. 
In summary, the outturn data for FTC CDEL shown here matches Table 1.8a in PESA 2024 and includes some net lending and equity investments within the public sector. This differs from the basis of the FTC CDEL shown in plans, where FTC CDEL is ringfenced and can only be spent on net lending and equity investments in the private sector. If the same definition were to be applied in outturn then this would require moving some of the data included in FTC CDEL into conventional capital CDEL – this leaves the overall CDEL amount unchanged. </t>
  </si>
  <si>
    <t>2. Amount of RRI actually borrowed each year. This may differ from plans announced in the Executive's budget.</t>
  </si>
  <si>
    <r>
      <t xml:space="preserve">Financing and spending for Financial Transactions Capital Departmental Expenditure Limits (FTC CDEL) </t>
    </r>
    <r>
      <rPr>
        <b/>
        <vertAlign val="superscript"/>
        <sz val="14"/>
        <color theme="7" tint="-0.499984740745262"/>
        <rFont val="Calibri"/>
        <family val="2"/>
        <scheme val="minor"/>
      </rPr>
      <t>1,2</t>
    </r>
  </si>
  <si>
    <t>Financing for FTC CDEL</t>
  </si>
  <si>
    <t>Total financing for FTC CDEL</t>
  </si>
  <si>
    <t>Spending for FTC CDEL</t>
  </si>
  <si>
    <t>Departmental FTC CDEL</t>
  </si>
  <si>
    <t>Total spending for FTC CDEL</t>
  </si>
  <si>
    <t>1. FTC CDEL is ringfenced for spending on loans or equity investment to the private sector; it cannot be moved to be spent on other areas.</t>
  </si>
  <si>
    <t xml:space="preserve">NI AME </t>
  </si>
  <si>
    <t>Figures in £ | Source:</t>
  </si>
  <si>
    <t>Date of Next Update:</t>
  </si>
  <si>
    <t>NOTE: Non-ringfenced total departments excludes pension schemes</t>
  </si>
  <si>
    <t>2016-2017</t>
  </si>
  <si>
    <t>2017-2018</t>
  </si>
  <si>
    <t>2018-19</t>
  </si>
  <si>
    <t>Department</t>
  </si>
  <si>
    <t>Resource AME (Non-ringfenced)</t>
  </si>
  <si>
    <t>Resource AME (Ringfenced)</t>
  </si>
  <si>
    <t>Capital AME (General)</t>
  </si>
  <si>
    <t>Capital AME (FTC)</t>
  </si>
  <si>
    <t>Total Departments</t>
  </si>
  <si>
    <t xml:space="preserve">Other stuff to reach HMT figs </t>
  </si>
  <si>
    <t>Regional rates</t>
  </si>
  <si>
    <t>Data</t>
  </si>
  <si>
    <t>RRI borrowing</t>
  </si>
  <si>
    <t>Debt interest</t>
  </si>
  <si>
    <t>Block grant = HMT DELs</t>
  </si>
  <si>
    <t>Resource AME (Non-ringfenced) time series</t>
  </si>
  <si>
    <t xml:space="preserve">Figures in £  | Source: </t>
  </si>
  <si>
    <t>2016-17</t>
  </si>
  <si>
    <t>2017-18</t>
  </si>
  <si>
    <t>DAERA</t>
  </si>
  <si>
    <t>DfC</t>
  </si>
  <si>
    <t>DfE</t>
  </si>
  <si>
    <t>DE</t>
  </si>
  <si>
    <t>DoF</t>
  </si>
  <si>
    <t>DoH</t>
  </si>
  <si>
    <t>DfI</t>
  </si>
  <si>
    <t>DOJ</t>
  </si>
  <si>
    <t>TEO</t>
  </si>
  <si>
    <t>FSA</t>
  </si>
  <si>
    <t>NIA</t>
  </si>
  <si>
    <t>NIAO</t>
  </si>
  <si>
    <t>NIAUR</t>
  </si>
  <si>
    <t>NIPSO</t>
  </si>
  <si>
    <t>PPS</t>
  </si>
  <si>
    <t>Total Minor Departments</t>
  </si>
  <si>
    <t>Ringfenced Resource AME time series</t>
  </si>
  <si>
    <t>Ringfenced AME</t>
  </si>
  <si>
    <t>General capital AME time series</t>
  </si>
  <si>
    <t>General capital AME</t>
  </si>
  <si>
    <t>Capital FTC AME time series</t>
  </si>
  <si>
    <t>Capital FTC AME</t>
  </si>
  <si>
    <t>Glossary for NI public expenditure databank</t>
  </si>
  <si>
    <t>Capital budget</t>
  </si>
  <si>
    <t>Capital budget, sometimes referred to as investment expenditure, is the total of both capital DEL and capital departmental AME. It includes net spending on the acquisition of assets, grants to support acquisition of assets and loans paid out, less any asset sales and loan repayments.</t>
  </si>
  <si>
    <t>DEL - Departmental Expenditure Limits</t>
  </si>
  <si>
    <t xml:space="preserve">DEL includes expenditure which is generally within the department’s control and can be managed within multi-year limits. These limits are set at a NI level by UK Spending Reviews. The NI budget plans spending across all areas, providing each NI department with a DEL control limit. DEL is split into resource DEL (RDEL) which reflects the ongoing cost of providing services and capital DEL (CDEL) investment in assets. </t>
  </si>
  <si>
    <t>Depreciation</t>
  </si>
  <si>
    <t>Final outturn</t>
  </si>
  <si>
    <t>Final outturn refers to the actual amount of expenditure by departments for each financial year. It is reported in the autumn after the financial year has finished, when departmental resource accounts have been audited. It is compared to the provisional outturn reported in May/June and the final plan agreed in the final monitoring round. Explanations for any significant variance are sought from departments. Robust in-year monitoring should result in final outturn being very similar to final plan and provisional outturn.</t>
  </si>
  <si>
    <t>Financial Transactions Capital (FTC)</t>
  </si>
  <si>
    <t>This is capital which can only be used to provide loans to or equity investment in the private sector, for example the co-ownership scheme. FTC is provided by HM Treasury and FTC CDEL is ring-fenced for this purpose only.</t>
  </si>
  <si>
    <t>Impairments</t>
  </si>
  <si>
    <t>Impairments are recorded where there is the permanent loss or write-off of the recoverable value of a fixed or current asset below the value recorded on the balance sheet in accounts. Impairments are a charge on the resource budget and may be treated as AME or DEL depending on the nature of the impairment. Where they fall as DEL they form part of ring-fenced Resource DEL along with depreciation.</t>
  </si>
  <si>
    <t>Non-ringfenced</t>
  </si>
  <si>
    <t>Non-ringfenced expenditure has no conditions attached to how the funding is used within a departmental budget. It allows greater flexibility over the use of finances within a departmental budget. Departments have overarching targets set to be delivered within their business plans and the Programme for Government.</t>
  </si>
  <si>
    <t>Provisional outturn</t>
  </si>
  <si>
    <t>Provisional outturn is a department’s best estimate of actual expenditure for a financial year reported shortly after the end of the financial year, usually in May/ June, but before departmental accounts are finalised. The outturn data is compared with the final plan which is determined at the final monitoring round. The difference between final plan and provisional outturn reflects the departments over or underspend for the year. Explanations are sought for any significant variance.</t>
  </si>
  <si>
    <t>Regional Rates</t>
  </si>
  <si>
    <t>Regional Rates are the income that the NI Executive receives from taxation of domestic and non-domestic properties in NI. It does not equate to the full amount of rates paid by households and businesses as local government receives the district rate element of rate bills. 
Repayments for RRI borrowing are removed from Regional Rates, therefore gross Regional Rates are total amount of Regional Rates collected, while net Regional Rates have the RRI borrowing repayment removed. Regional rates within Executive budget documents are usually net of RRI repayments as this determines the total locally-raised finance available for NI departments.</t>
  </si>
  <si>
    <t>Reinvestment and Reform Initiative (RRI)</t>
  </si>
  <si>
    <t xml:space="preserve">RRI provides the NI Executive with the power to borrow additional expenditure for capital investment projects from the National Loans Fund. It was introduced in 2002 to address the deficit in infrastructure investment in NI and to promote economic growth. There is a statutory limit on the amount that can be borrowed annually which increased from £200 million to £220 million in 2024-25, with the limit planned to increase annually in line with inflation. Repayments are made from Regional Rates income. </t>
  </si>
  <si>
    <t>Resource budget</t>
  </si>
  <si>
    <t>A department’s resource budget is the sum of its resource DEL and resource departmental AME. Resource spending is recorded on an accruals basis. The resource budget includes expenditure on pay, current procurement, current grants and subsidies, depreciation and the take-up, revaluation and changes in provisions (as well as the cash payments associated with the release of provisions).</t>
  </si>
  <si>
    <t xml:space="preserve">Ringfenced </t>
  </si>
  <si>
    <t>Expenditure that is specific to a particular policy or programme and cannot be used for any other purpose without the prior agreement. Examples of ring-fences imposed by HM Treasury include: depreciation, student loan impairment, financial transactions capital. Some financial packages in the past have been ringfenced for specific purposes such as public sector reform. The NI Executive can also earmark expenditure for a specific purpose within an NI department but this expenditure is from non-ringfenced DELs as the Executive has the power to change its allocations during a financial year if their priorities change.</t>
  </si>
  <si>
    <t>Additional explanations can be found here:</t>
  </si>
  <si>
    <t>Public Expenditure terminology - May 2016 (finance-ni.gov.uk) </t>
  </si>
  <si>
    <t>finance-glossary-0717.pdf</t>
  </si>
  <si>
    <t>NI Resource &amp; Capital DEL split</t>
  </si>
  <si>
    <t>Figures in £000s | Source: PESA</t>
  </si>
  <si>
    <t>Note: DfC DfE RDELs have data misallocated between them.   We intend to use updated data from PESA22 that doesn't have this problem.</t>
  </si>
  <si>
    <t>Resource DEL'S</t>
  </si>
  <si>
    <t>Ringfenced</t>
  </si>
  <si>
    <t>Capital DEL'S</t>
  </si>
  <si>
    <t>General</t>
  </si>
  <si>
    <t>FTC</t>
  </si>
  <si>
    <t>NI DEL plans</t>
  </si>
  <si>
    <t>Figures in £000s | Source: Department of Finance</t>
  </si>
  <si>
    <t>Final Outturn</t>
  </si>
  <si>
    <t>Resource DEL</t>
  </si>
  <si>
    <t>Capital DEL</t>
  </si>
  <si>
    <t xml:space="preserve">Block grant funding is the total allocation of funding from UK Government to NI Executive and is split into two parts, Barnett and non-Barnett funding. 
Barnett funding is the largest element and is updated every time the UK Government changes its spending plans. The Barnett formula is then applied to the UK Government change in spending plans and calculates a population share of the areas the NI Executive is responsible for delivering. An uplift factor has recently been added to this formula to take account of higher needs and demands on public services in NI - please see the Databank User Guide for more details.
Non-Barnett funding is smaller, it is agreed between UK Government and NI Executive and may include funding ringfenced for a certain project. </t>
  </si>
  <si>
    <t>This is the decline in the value of assets due to wear and tear, aging and use. The value of an asset is assumed for accounting purposes to decrease or ‘depreciate’ each year.  The majority of depreciation costs are included within NI’s resource DEL. The element of the resource DEL relating to depreciation is ringfenced by HM Treasury, meaning that funding may be moved into but not out of this area.</t>
  </si>
  <si>
    <t>You can access the databank user guide here: https://www.nifiscalcouncil.org/publications/technical-paper-0225-databank-user-guide</t>
  </si>
  <si>
    <r>
      <t xml:space="preserve">Databank User Guide: </t>
    </r>
    <r>
      <rPr>
        <sz val="12"/>
        <color rgb="FF000000"/>
        <rFont val="Calibri"/>
        <scheme val="minor"/>
      </rPr>
      <t>a user guide has been published alongside the databank to provide more detail on what the databank contains. The user guide explains the basis for all the different types of DELs included in this databank. It also provides further background that we hope will be helpful to understand the financing and spending tables, and the tables that show the additional items that are included in the DELs for the NI Executive that are published by HM Treasury.  And it explains how the numbers in our databank relate to more up to date or different sources of public expenditure data.</t>
    </r>
  </si>
  <si>
    <r>
      <rPr>
        <b/>
        <sz val="12"/>
        <color rgb="FF000000"/>
        <rFont val="Calibri"/>
      </rPr>
      <t>Date last updated:</t>
    </r>
    <r>
      <rPr>
        <sz val="12"/>
        <color rgb="FF000000"/>
        <rFont val="Calibri"/>
      </rPr>
      <t xml:space="preserve"> 22 July 2025</t>
    </r>
  </si>
  <si>
    <r>
      <rPr>
        <b/>
        <sz val="12"/>
        <color rgb="FF000000"/>
        <rFont val="Calibri"/>
        <family val="2"/>
        <scheme val="minor"/>
      </rPr>
      <t xml:space="preserve">Date of next update (to be confirmed): </t>
    </r>
    <r>
      <rPr>
        <sz val="12"/>
        <color rgb="FF000000"/>
        <rFont val="Calibri"/>
        <family val="2"/>
        <scheme val="minor"/>
      </rPr>
      <t>October 2025</t>
    </r>
  </si>
  <si>
    <t>2. To see the full list of the minor departments and their DELs, please click on the + symbol, in the left hand margin, beside row 24.</t>
  </si>
  <si>
    <t>3. To see the full list of the minor departments and their DELs, please click on the + symbol, in the left hand margin, beside row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</si>
</sst>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0"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b/>
      <sz val="12"/>
      <color theme="1"/>
      <name val="Arial"/>
      <family val="2"/>
    </font>
    <font>
      <sz val="9"/>
      <name val="Arial"/>
      <family val="2"/>
    </font>
    <font>
      <sz val="11"/>
      <name val="Calibri"/>
      <family val="2"/>
      <scheme val="minor"/>
    </font>
    <font>
      <sz val="11"/>
      <color rgb="FF000000"/>
      <name val="Calibri"/>
      <family val="2"/>
      <scheme val="minor"/>
    </font>
    <font>
      <sz val="9"/>
      <color rgb="FF000000"/>
      <name val="Arial"/>
      <family val="2"/>
    </font>
    <font>
      <sz val="8"/>
      <color rgb="FF000000"/>
      <name val="Arial"/>
      <family val="2"/>
    </font>
    <font>
      <u/>
      <sz val="11"/>
      <color theme="10"/>
      <name val="Calibri"/>
      <family val="2"/>
      <scheme val="minor"/>
    </font>
    <font>
      <sz val="8"/>
      <name val="Calibri"/>
      <family val="2"/>
      <scheme val="minor"/>
    </font>
    <font>
      <sz val="11"/>
      <color rgb="FFFF0000"/>
      <name val="Calibri"/>
      <family val="2"/>
      <scheme val="minor"/>
    </font>
    <font>
      <i/>
      <sz val="11"/>
      <color theme="1"/>
      <name val="Calibri"/>
      <family val="2"/>
      <scheme val="minor"/>
    </font>
    <font>
      <b/>
      <sz val="11"/>
      <name val="Calibri"/>
      <family val="2"/>
      <scheme val="minor"/>
    </font>
    <font>
      <i/>
      <sz val="11"/>
      <name val="Calibri"/>
      <family val="2"/>
      <scheme val="minor"/>
    </font>
    <font>
      <b/>
      <sz val="11"/>
      <color rgb="FFFF0000"/>
      <name val="Calibri"/>
      <family val="2"/>
      <scheme val="minor"/>
    </font>
    <font>
      <sz val="11"/>
      <color theme="8" tint="-0.499984740745262"/>
      <name val="Calibri"/>
      <family val="2"/>
      <scheme val="minor"/>
    </font>
    <font>
      <sz val="11"/>
      <color rgb="FF000000"/>
      <name val="Calibri"/>
      <family val="2"/>
    </font>
    <font>
      <b/>
      <sz val="11"/>
      <color rgb="FF000000"/>
      <name val="Calibri"/>
      <family val="2"/>
    </font>
    <font>
      <b/>
      <vertAlign val="superscript"/>
      <sz val="11"/>
      <color rgb="FF000000"/>
      <name val="Calibri"/>
      <family val="2"/>
    </font>
    <font>
      <vertAlign val="superscript"/>
      <sz val="11"/>
      <color rgb="FF000000"/>
      <name val="Calibri"/>
      <family val="2"/>
    </font>
    <font>
      <b/>
      <sz val="11"/>
      <color rgb="FF242424"/>
      <name val="Calibri"/>
      <family val="2"/>
      <scheme val="minor"/>
    </font>
    <font>
      <b/>
      <sz val="11"/>
      <color rgb="FF000000"/>
      <name val="Calibri"/>
      <family val="2"/>
      <scheme val="minor"/>
    </font>
    <font>
      <b/>
      <sz val="12"/>
      <name val="Calibri"/>
      <family val="2"/>
      <scheme val="minor"/>
    </font>
    <font>
      <sz val="12"/>
      <name val="Calibri"/>
      <family val="2"/>
      <scheme val="minor"/>
    </font>
    <font>
      <b/>
      <sz val="12"/>
      <color theme="1"/>
      <name val="Calibri"/>
      <family val="2"/>
      <scheme val="minor"/>
    </font>
    <font>
      <sz val="4"/>
      <color theme="1"/>
      <name val="Calibri"/>
      <family val="2"/>
      <scheme val="minor"/>
    </font>
    <font>
      <sz val="5"/>
      <color theme="1"/>
      <name val="Calibri"/>
      <family val="2"/>
      <scheme val="minor"/>
    </font>
    <font>
      <sz val="12"/>
      <color theme="1"/>
      <name val="Calibri"/>
      <family val="2"/>
      <scheme val="minor"/>
    </font>
    <font>
      <u/>
      <sz val="12"/>
      <color theme="10"/>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4"/>
      <color theme="9" tint="-0.249977111117893"/>
      <name val="Calibri"/>
      <family val="2"/>
      <scheme val="minor"/>
    </font>
    <font>
      <b/>
      <sz val="16"/>
      <color theme="1" tint="0.34998626667073579"/>
      <name val="Calibri"/>
      <family val="2"/>
      <scheme val="minor"/>
    </font>
    <font>
      <b/>
      <sz val="14"/>
      <color theme="1" tint="0.34998626667073579"/>
      <name val="Calibri"/>
      <family val="2"/>
      <scheme val="minor"/>
    </font>
    <font>
      <b/>
      <sz val="14"/>
      <color theme="7" tint="-0.499984740745262"/>
      <name val="Calibri"/>
      <family val="2"/>
      <scheme val="minor"/>
    </font>
    <font>
      <sz val="11"/>
      <color theme="1" tint="0.34998626667073579"/>
      <name val="Calibri"/>
      <family val="2"/>
      <scheme val="minor"/>
    </font>
    <font>
      <sz val="12"/>
      <color theme="1" tint="0.34998626667073579"/>
      <name val="Calibri"/>
      <family val="2"/>
      <scheme val="minor"/>
    </font>
    <font>
      <b/>
      <sz val="5"/>
      <color theme="1" tint="0.34998626667073579"/>
      <name val="Calibri"/>
      <family val="2"/>
      <scheme val="minor"/>
    </font>
    <font>
      <sz val="5"/>
      <color theme="1" tint="0.34998626667073579"/>
      <name val="Calibri"/>
      <family val="2"/>
      <scheme val="minor"/>
    </font>
    <font>
      <b/>
      <sz val="11"/>
      <color theme="1" tint="0.34998626667073579"/>
      <name val="Calibri"/>
      <family val="2"/>
      <scheme val="minor"/>
    </font>
    <font>
      <b/>
      <sz val="14"/>
      <color theme="1" tint="0.34998626667073579"/>
      <name val="Calibri"/>
      <family val="2"/>
    </font>
    <font>
      <sz val="4"/>
      <color theme="1" tint="0.34998626667073579"/>
      <name val="Calibri"/>
      <family val="2"/>
      <scheme val="minor"/>
    </font>
    <font>
      <u/>
      <sz val="12"/>
      <color theme="1" tint="0.34998626667073579"/>
      <name val="Calibri"/>
      <family val="2"/>
      <scheme val="minor"/>
    </font>
    <font>
      <sz val="11"/>
      <color rgb="FF000000"/>
      <name val="Calibri"/>
    </font>
    <font>
      <vertAlign val="superscript"/>
      <sz val="11"/>
      <color rgb="FF000000"/>
      <name val="Calibri"/>
    </font>
    <font>
      <b/>
      <sz val="12"/>
      <color rgb="FF000000"/>
      <name val="Calibri"/>
    </font>
    <font>
      <sz val="12"/>
      <color rgb="FF000000"/>
      <name val="Calibri"/>
    </font>
    <font>
      <b/>
      <sz val="12"/>
      <color theme="2" tint="-0.749992370372631"/>
      <name val="Calibri"/>
      <family val="2"/>
      <scheme val="minor"/>
    </font>
    <font>
      <b/>
      <sz val="12"/>
      <color rgb="FF3A3838"/>
      <name val="Calibri"/>
    </font>
    <font>
      <sz val="10"/>
      <color theme="1"/>
      <name val="ARIAL"/>
      <family val="2"/>
    </font>
    <font>
      <vertAlign val="superscript"/>
      <sz val="11"/>
      <name val="Calibri"/>
      <family val="2"/>
      <scheme val="minor"/>
    </font>
    <font>
      <sz val="12"/>
      <name val="Calibri"/>
      <family val="2"/>
    </font>
    <font>
      <b/>
      <sz val="12"/>
      <color rgb="FF3A3838"/>
      <name val="Calibri"/>
      <family val="2"/>
    </font>
    <font>
      <b/>
      <sz val="12"/>
      <name val="Calibri"/>
      <family val="2"/>
    </font>
    <font>
      <sz val="11"/>
      <name val="Calibri"/>
      <family val="2"/>
    </font>
    <font>
      <sz val="12"/>
      <color rgb="FF242424"/>
      <name val="Calibri"/>
    </font>
    <font>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vertAlign val="superscript"/>
      <sz val="14"/>
      <color theme="9" tint="-0.249977111117893"/>
      <name val="Calibri"/>
      <family val="2"/>
      <scheme val="minor"/>
    </font>
    <font>
      <vertAlign val="superscript"/>
      <sz val="11"/>
      <name val="Calibri"/>
      <family val="2"/>
    </font>
    <font>
      <sz val="10"/>
      <name val="Calibri"/>
      <family val="2"/>
    </font>
    <font>
      <b/>
      <sz val="11"/>
      <name val="Calibri"/>
      <family val="2"/>
    </font>
    <font>
      <b/>
      <vertAlign val="superscript"/>
      <sz val="11"/>
      <name val="Calibri"/>
      <family val="2"/>
    </font>
    <font>
      <sz val="10"/>
      <color rgb="FF000000"/>
      <name val="Calibri"/>
      <family val="2"/>
    </font>
    <font>
      <b/>
      <sz val="11"/>
      <color rgb="FF000000"/>
      <name val="Calibri"/>
    </font>
    <font>
      <b/>
      <vertAlign val="superscript"/>
      <sz val="11"/>
      <color rgb="FF000000"/>
      <name val="Calibri"/>
    </font>
    <font>
      <b/>
      <sz val="14"/>
      <color rgb="FF548235"/>
      <name val="Calibri"/>
    </font>
    <font>
      <b/>
      <vertAlign val="superscript"/>
      <sz val="14"/>
      <color rgb="FF548235"/>
      <name val="Calibri"/>
    </font>
    <font>
      <b/>
      <vertAlign val="superscript"/>
      <sz val="14"/>
      <color theme="7" tint="-0.499984740745262"/>
      <name val="Calibri"/>
      <family val="2"/>
      <scheme val="minor"/>
    </font>
    <font>
      <b/>
      <sz val="14"/>
      <name val="Calibri"/>
      <family val="2"/>
    </font>
    <font>
      <sz val="14"/>
      <name val="Calibri"/>
      <family val="2"/>
    </font>
    <font>
      <sz val="12"/>
      <color rgb="FF000000"/>
      <name val="Calibri"/>
      <scheme val="minor"/>
    </font>
    <font>
      <sz val="10"/>
      <color rgb="FF000000"/>
      <name val="Calibri"/>
      <family val="2"/>
      <scheme val="minor"/>
    </font>
    <font>
      <b/>
      <vertAlign val="superscript"/>
      <sz val="11"/>
      <color theme="1"/>
      <name val="Calibri"/>
      <family val="2"/>
      <scheme val="minor"/>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7"/>
        <bgColor indexed="64"/>
      </patternFill>
    </fill>
    <fill>
      <patternFill patternType="solid">
        <fgColor theme="0"/>
        <bgColor rgb="FF000000"/>
      </patternFill>
    </fill>
    <fill>
      <patternFill patternType="solid">
        <fgColor theme="9" tint="0.79998168889431442"/>
        <bgColor rgb="FF000000"/>
      </patternFill>
    </fill>
    <fill>
      <patternFill patternType="solid">
        <fgColor rgb="FFF7FCF7"/>
        <bgColor indexed="64"/>
      </patternFill>
    </fill>
    <fill>
      <patternFill patternType="solid">
        <fgColor rgb="FFFAF8F2"/>
        <bgColor indexed="64"/>
      </patternFill>
    </fill>
    <fill>
      <patternFill patternType="solid">
        <fgColor rgb="FFE2EFDA"/>
        <bgColor rgb="FF000000"/>
      </patternFill>
    </fill>
    <fill>
      <patternFill patternType="solid">
        <fgColor rgb="FFFFF2CC"/>
        <bgColor rgb="FF000000"/>
      </patternFill>
    </fill>
    <fill>
      <patternFill patternType="solid">
        <fgColor theme="6" tint="0.79998168889431442"/>
        <bgColor indexed="64"/>
      </patternFill>
    </fill>
  </fills>
  <borders count="38">
    <border>
      <left/>
      <right/>
      <top/>
      <bottom/>
      <diagonal/>
    </border>
    <border>
      <left style="medium">
        <color rgb="FF00B0F0"/>
      </left>
      <right/>
      <top style="medium">
        <color rgb="FF00B0F0"/>
      </top>
      <bottom/>
      <diagonal/>
    </border>
    <border>
      <left/>
      <right/>
      <top style="medium">
        <color rgb="FF00B0F0"/>
      </top>
      <bottom/>
      <diagonal/>
    </border>
    <border>
      <left/>
      <right/>
      <top/>
      <bottom style="thin">
        <color indexed="64"/>
      </bottom>
      <diagonal/>
    </border>
    <border>
      <left/>
      <right/>
      <top style="thin">
        <color indexed="64"/>
      </top>
      <bottom/>
      <diagonal/>
    </border>
    <border>
      <left style="medium">
        <color rgb="FF00B0F0"/>
      </left>
      <right/>
      <top/>
      <bottom style="thin">
        <color indexed="64"/>
      </bottom>
      <diagonal/>
    </border>
    <border>
      <left style="medium">
        <color rgb="FF00B0F0"/>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9" tint="-0.249977111117893"/>
      </top>
      <bottom/>
      <diagonal/>
    </border>
    <border>
      <left/>
      <right style="thin">
        <color theme="9" tint="-0.249977111117893"/>
      </right>
      <top style="thin">
        <color theme="9" tint="-0.249977111117893"/>
      </top>
      <bottom/>
      <diagonal/>
    </border>
    <border>
      <left/>
      <right style="thin">
        <color theme="9" tint="-0.249977111117893"/>
      </right>
      <top/>
      <bottom/>
      <diagonal/>
    </border>
    <border>
      <left/>
      <right/>
      <top/>
      <bottom style="thin">
        <color theme="9" tint="-0.249977111117893"/>
      </bottom>
      <diagonal/>
    </border>
    <border>
      <left/>
      <right style="thin">
        <color theme="9" tint="-0.249977111117893"/>
      </right>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right/>
      <top/>
      <bottom style="thin">
        <color theme="7" tint="-0.249977111117893"/>
      </bottom>
      <diagonal/>
    </border>
    <border>
      <left/>
      <right/>
      <top style="thin">
        <color theme="7" tint="-0.249977111117893"/>
      </top>
      <bottom/>
      <diagonal/>
    </border>
    <border>
      <left/>
      <right style="thin">
        <color theme="7" tint="-0.249977111117893"/>
      </right>
      <top/>
      <bottom/>
      <diagonal/>
    </border>
    <border>
      <left/>
      <right style="thin">
        <color theme="7" tint="-0.249977111117893"/>
      </right>
      <top style="thin">
        <color theme="7" tint="-0.249977111117893"/>
      </top>
      <bottom/>
      <diagonal/>
    </border>
    <border>
      <left/>
      <right style="thin">
        <color theme="7" tint="-0.249977111117893"/>
      </right>
      <top/>
      <bottom style="thin">
        <color theme="7" tint="-0.249977111117893"/>
      </bottom>
      <diagonal/>
    </border>
    <border>
      <left/>
      <right/>
      <top style="thin">
        <color theme="7" tint="-0.249977111117893"/>
      </top>
      <bottom style="thin">
        <color theme="7" tint="-0.249977111117893"/>
      </bottom>
      <diagonal/>
    </border>
    <border>
      <left style="thin">
        <color indexed="64"/>
      </left>
      <right/>
      <top style="thin">
        <color theme="7" tint="-0.249977111117893"/>
      </top>
      <bottom style="thin">
        <color theme="7" tint="-0.249977111117893"/>
      </bottom>
      <diagonal/>
    </border>
    <border>
      <left/>
      <right style="thin">
        <color theme="7" tint="-0.249977111117893"/>
      </right>
      <top style="thin">
        <color theme="7" tint="-0.249977111117893"/>
      </top>
      <bottom style="thin">
        <color theme="7" tint="-0.249977111117893"/>
      </bottom>
      <diagonal/>
    </border>
    <border>
      <left style="thin">
        <color theme="7" tint="-0.249977111117893"/>
      </left>
      <right/>
      <top/>
      <bottom style="thin">
        <color theme="7" tint="-0.249977111117893"/>
      </bottom>
      <diagonal/>
    </border>
    <border>
      <left/>
      <right/>
      <top/>
      <bottom style="thin">
        <color rgb="FF000000"/>
      </bottom>
      <diagonal/>
    </border>
    <border>
      <left style="thin">
        <color theme="9" tint="-0.249977111117893"/>
      </left>
      <right/>
      <top style="thin">
        <color theme="9" tint="-0.249977111117893"/>
      </top>
      <bottom/>
      <diagonal/>
    </border>
    <border>
      <left style="thin">
        <color theme="9" tint="-0.249977111117893"/>
      </left>
      <right/>
      <top/>
      <bottom style="thin">
        <color theme="9" tint="-0.249977111117893"/>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thin">
        <color rgb="FF548235"/>
      </top>
      <bottom style="thin">
        <color rgb="FF548235"/>
      </bottom>
      <diagonal/>
    </border>
  </borders>
  <cellStyleXfs count="4">
    <xf numFmtId="0" fontId="0" fillId="0" borderId="0"/>
    <xf numFmtId="0" fontId="9" fillId="0" borderId="0"/>
    <xf numFmtId="0" fontId="10" fillId="0" borderId="0" applyNumberFormat="0" applyFill="0" applyBorder="0" applyAlignment="0" applyProtection="0"/>
    <xf numFmtId="0" fontId="53" fillId="0" borderId="0"/>
  </cellStyleXfs>
  <cellXfs count="396">
    <xf numFmtId="0" fontId="0" fillId="0" borderId="0" xfId="0"/>
    <xf numFmtId="0" fontId="1" fillId="0" borderId="0" xfId="0" applyFont="1" applyAlignment="1">
      <alignment horizontal="center" vertical="center"/>
    </xf>
    <xf numFmtId="0" fontId="0" fillId="2" borderId="0" xfId="0" applyFill="1"/>
    <xf numFmtId="0" fontId="1" fillId="2" borderId="0" xfId="0" applyFont="1" applyFill="1" applyAlignment="1">
      <alignment horizontal="center"/>
    </xf>
    <xf numFmtId="0" fontId="0" fillId="0" borderId="0" xfId="0" applyAlignment="1">
      <alignment horizontal="left"/>
    </xf>
    <xf numFmtId="0" fontId="1" fillId="2" borderId="2" xfId="0" applyFont="1" applyFill="1" applyBorder="1" applyAlignment="1">
      <alignment vertical="center"/>
    </xf>
    <xf numFmtId="0" fontId="1" fillId="0" borderId="0" xfId="0" applyFont="1" applyAlignment="1">
      <alignment vertical="center"/>
    </xf>
    <xf numFmtId="0" fontId="2" fillId="0" borderId="0" xfId="0" applyFont="1"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3" fillId="2" borderId="0" xfId="0" applyFont="1" applyFill="1"/>
    <xf numFmtId="0" fontId="2" fillId="2" borderId="0" xfId="0" applyFont="1" applyFill="1"/>
    <xf numFmtId="0" fontId="2" fillId="0" borderId="0" xfId="0" applyFont="1"/>
    <xf numFmtId="0" fontId="2" fillId="0" borderId="0" xfId="0" applyFont="1" applyAlignment="1">
      <alignment horizontal="right"/>
    </xf>
    <xf numFmtId="3" fontId="2" fillId="0" borderId="0" xfId="0" applyNumberFormat="1" applyFont="1"/>
    <xf numFmtId="3" fontId="2" fillId="0" borderId="0" xfId="0" applyNumberFormat="1" applyFont="1" applyAlignment="1">
      <alignment horizontal="right"/>
    </xf>
    <xf numFmtId="3" fontId="2" fillId="0" borderId="3" xfId="0" applyNumberFormat="1" applyFont="1" applyBorder="1"/>
    <xf numFmtId="0" fontId="5" fillId="0" borderId="3" xfId="0" applyFont="1" applyBorder="1"/>
    <xf numFmtId="0" fontId="6" fillId="0" borderId="3" xfId="0" applyFont="1" applyBorder="1"/>
    <xf numFmtId="3" fontId="2" fillId="0" borderId="3" xfId="0" applyNumberFormat="1" applyFont="1" applyBorder="1" applyAlignment="1">
      <alignment horizontal="right"/>
    </xf>
    <xf numFmtId="3" fontId="2" fillId="0" borderId="4" xfId="0" applyNumberFormat="1" applyFont="1" applyBorder="1"/>
    <xf numFmtId="0" fontId="5" fillId="0" borderId="4" xfId="0" applyFont="1" applyBorder="1"/>
    <xf numFmtId="0" fontId="6" fillId="0" borderId="4" xfId="0" applyFont="1" applyBorder="1"/>
    <xf numFmtId="3" fontId="2" fillId="0" borderId="4" xfId="0" applyNumberFormat="1" applyFont="1" applyBorder="1" applyAlignment="1">
      <alignment horizontal="right"/>
    </xf>
    <xf numFmtId="0" fontId="1" fillId="2" borderId="3" xfId="0" applyFont="1" applyFill="1" applyBorder="1" applyAlignment="1">
      <alignment vertical="center"/>
    </xf>
    <xf numFmtId="0" fontId="0" fillId="2" borderId="3" xfId="0" applyFill="1" applyBorder="1"/>
    <xf numFmtId="0" fontId="1" fillId="2" borderId="4" xfId="0" applyFont="1" applyFill="1" applyBorder="1" applyAlignment="1">
      <alignment vertical="center"/>
    </xf>
    <xf numFmtId="0" fontId="0" fillId="2" borderId="4" xfId="0" applyFill="1" applyBorder="1"/>
    <xf numFmtId="0" fontId="0" fillId="0" borderId="4" xfId="0" applyBorder="1"/>
    <xf numFmtId="0" fontId="0" fillId="0" borderId="3" xfId="0" applyBorder="1"/>
    <xf numFmtId="0" fontId="3" fillId="2" borderId="0" xfId="0" applyFont="1" applyFill="1" applyAlignment="1">
      <alignment horizontal="center"/>
    </xf>
    <xf numFmtId="0" fontId="7" fillId="0" borderId="0" xfId="0" applyFont="1"/>
    <xf numFmtId="0" fontId="3" fillId="0" borderId="0" xfId="0" applyFont="1"/>
    <xf numFmtId="0" fontId="1" fillId="0" borderId="0" xfId="0" applyFont="1" applyAlignment="1">
      <alignment horizont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8" fillId="0" borderId="0" xfId="0" applyFont="1" applyAlignment="1">
      <alignment wrapText="1"/>
    </xf>
    <xf numFmtId="0" fontId="1" fillId="0" borderId="0" xfId="0" applyFont="1"/>
    <xf numFmtId="3" fontId="2" fillId="0" borderId="0" xfId="0" quotePrefix="1" applyNumberFormat="1" applyFont="1" applyAlignment="1">
      <alignment horizontal="right"/>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9" xfId="0" applyBorder="1"/>
    <xf numFmtId="0" fontId="2" fillId="0" borderId="0" xfId="0" applyFont="1" applyAlignment="1">
      <alignment horizontal="left" indent="2"/>
    </xf>
    <xf numFmtId="0" fontId="2" fillId="0" borderId="0" xfId="0" quotePrefix="1" applyFont="1" applyAlignment="1">
      <alignment horizontal="right"/>
    </xf>
    <xf numFmtId="0" fontId="3" fillId="0" borderId="0" xfId="0" applyFont="1" applyAlignment="1">
      <alignment horizontal="left"/>
    </xf>
    <xf numFmtId="0" fontId="3" fillId="2" borderId="0" xfId="0" applyFont="1" applyFill="1" applyAlignment="1">
      <alignment horizontal="right"/>
    </xf>
    <xf numFmtId="0" fontId="3" fillId="0" borderId="0" xfId="0" applyFont="1" applyAlignment="1">
      <alignment horizontal="right"/>
    </xf>
    <xf numFmtId="3" fontId="3" fillId="0" borderId="4" xfId="0" applyNumberFormat="1" applyFont="1" applyBorder="1"/>
    <xf numFmtId="3" fontId="3" fillId="0" borderId="3" xfId="0" applyNumberFormat="1" applyFont="1" applyBorder="1"/>
    <xf numFmtId="3" fontId="3" fillId="0" borderId="0" xfId="0" applyNumberFormat="1" applyFont="1"/>
    <xf numFmtId="0" fontId="0" fillId="2" borderId="9" xfId="0" applyFill="1" applyBorder="1"/>
    <xf numFmtId="0" fontId="1" fillId="2" borderId="0" xfId="0" applyFont="1" applyFill="1"/>
    <xf numFmtId="0" fontId="3" fillId="0" borderId="0" xfId="0" applyFont="1" applyAlignment="1">
      <alignment horizontal="center"/>
    </xf>
    <xf numFmtId="0" fontId="1" fillId="4" borderId="4" xfId="0" applyFont="1" applyFill="1" applyBorder="1" applyAlignment="1">
      <alignment vertical="center"/>
    </xf>
    <xf numFmtId="3" fontId="0" fillId="0" borderId="0" xfId="0" applyNumberFormat="1"/>
    <xf numFmtId="3" fontId="0" fillId="0" borderId="4" xfId="0" applyNumberFormat="1" applyBorder="1"/>
    <xf numFmtId="3" fontId="0" fillId="0" borderId="3" xfId="0" applyNumberFormat="1" applyBorder="1"/>
    <xf numFmtId="3" fontId="3" fillId="0" borderId="7" xfId="0" applyNumberFormat="1" applyFont="1" applyBorder="1"/>
    <xf numFmtId="3" fontId="3" fillId="0" borderId="8" xfId="0" applyNumberFormat="1" applyFont="1" applyBorder="1"/>
    <xf numFmtId="3" fontId="2" fillId="2" borderId="0" xfId="0" applyNumberFormat="1" applyFont="1" applyFill="1"/>
    <xf numFmtId="3" fontId="0" fillId="2" borderId="0" xfId="0" applyNumberFormat="1" applyFill="1"/>
    <xf numFmtId="3" fontId="0" fillId="2" borderId="4" xfId="0" applyNumberFormat="1" applyFill="1" applyBorder="1"/>
    <xf numFmtId="3" fontId="0" fillId="2" borderId="3" xfId="0" applyNumberFormat="1" applyFill="1" applyBorder="1"/>
    <xf numFmtId="0" fontId="2" fillId="2" borderId="0" xfId="0" applyFont="1" applyFill="1" applyAlignment="1">
      <alignment horizontal="right"/>
    </xf>
    <xf numFmtId="0" fontId="2" fillId="2" borderId="0" xfId="0" quotePrefix="1" applyFont="1" applyFill="1" applyAlignment="1">
      <alignment horizontal="right"/>
    </xf>
    <xf numFmtId="0" fontId="1" fillId="2" borderId="0" xfId="0" applyFont="1" applyFill="1" applyAlignment="1">
      <alignment horizontal="right"/>
    </xf>
    <xf numFmtId="0" fontId="1" fillId="0" borderId="10" xfId="0" applyFont="1" applyBorder="1" applyAlignment="1">
      <alignment horizontal="left"/>
    </xf>
    <xf numFmtId="0" fontId="0" fillId="2" borderId="9" xfId="0" applyFill="1" applyBorder="1" applyAlignment="1">
      <alignment horizontal="left"/>
    </xf>
    <xf numFmtId="3" fontId="6" fillId="0" borderId="0" xfId="0" applyNumberFormat="1" applyFont="1"/>
    <xf numFmtId="0" fontId="0" fillId="5" borderId="0" xfId="0" applyFill="1"/>
    <xf numFmtId="3" fontId="0" fillId="0" borderId="9" xfId="0" applyNumberFormat="1" applyBorder="1"/>
    <xf numFmtId="0" fontId="0" fillId="4" borderId="0" xfId="0" applyFill="1"/>
    <xf numFmtId="0" fontId="10" fillId="2" borderId="0" xfId="2" applyFill="1"/>
    <xf numFmtId="0" fontId="6" fillId="0" borderId="0" xfId="0" applyFont="1"/>
    <xf numFmtId="3" fontId="14" fillId="0" borderId="0" xfId="0" applyNumberFormat="1" applyFont="1"/>
    <xf numFmtId="0" fontId="14" fillId="0" borderId="0" xfId="0" applyFont="1"/>
    <xf numFmtId="0" fontId="6" fillId="0" borderId="9" xfId="0" applyFont="1" applyBorder="1"/>
    <xf numFmtId="0" fontId="0" fillId="4" borderId="4" xfId="0" applyFill="1" applyBorder="1"/>
    <xf numFmtId="0" fontId="0" fillId="4" borderId="9" xfId="0" applyFill="1" applyBorder="1"/>
    <xf numFmtId="0" fontId="1" fillId="3" borderId="0" xfId="0" applyFont="1" applyFill="1"/>
    <xf numFmtId="0" fontId="14" fillId="0" borderId="0" xfId="0" applyFont="1" applyAlignment="1">
      <alignment horizontal="center" vertical="center"/>
    </xf>
    <xf numFmtId="0" fontId="6" fillId="0" borderId="0" xfId="0" applyFont="1" applyAlignment="1">
      <alignment horizontal="left"/>
    </xf>
    <xf numFmtId="3" fontId="15" fillId="0" borderId="0" xfId="0" applyNumberFormat="1" applyFont="1"/>
    <xf numFmtId="0" fontId="14" fillId="3" borderId="0" xfId="0" applyFont="1" applyFill="1"/>
    <xf numFmtId="0" fontId="6" fillId="0" borderId="0" xfId="0" applyFont="1" applyAlignment="1">
      <alignment horizontal="left" indent="2"/>
    </xf>
    <xf numFmtId="3" fontId="6" fillId="0" borderId="0" xfId="0" applyNumberFormat="1" applyFont="1" applyAlignment="1">
      <alignment horizontal="right"/>
    </xf>
    <xf numFmtId="3" fontId="6" fillId="0" borderId="0" xfId="0" quotePrefix="1" applyNumberFormat="1" applyFont="1" applyAlignment="1">
      <alignment horizontal="right"/>
    </xf>
    <xf numFmtId="0" fontId="16" fillId="4" borderId="4" xfId="0" applyFont="1" applyFill="1" applyBorder="1"/>
    <xf numFmtId="0" fontId="14" fillId="4" borderId="3" xfId="0" applyFont="1" applyFill="1" applyBorder="1"/>
    <xf numFmtId="0" fontId="1" fillId="4" borderId="3" xfId="0" applyFont="1" applyFill="1" applyBorder="1"/>
    <xf numFmtId="0" fontId="17" fillId="0" borderId="0" xfId="0" applyFont="1"/>
    <xf numFmtId="3" fontId="15" fillId="0" borderId="0" xfId="0" applyNumberFormat="1" applyFont="1" applyAlignment="1">
      <alignment horizontal="right"/>
    </xf>
    <xf numFmtId="164" fontId="6" fillId="0" borderId="0" xfId="0" applyNumberFormat="1" applyFont="1"/>
    <xf numFmtId="0" fontId="12" fillId="0" borderId="9" xfId="0" applyFont="1" applyBorder="1"/>
    <xf numFmtId="0" fontId="1" fillId="7" borderId="0" xfId="0" applyFont="1" applyFill="1"/>
    <xf numFmtId="0" fontId="0" fillId="7" borderId="0" xfId="0" applyFill="1"/>
    <xf numFmtId="164" fontId="14" fillId="7" borderId="0" xfId="0" applyNumberFormat="1" applyFont="1" applyFill="1"/>
    <xf numFmtId="164" fontId="6" fillId="7" borderId="0" xfId="0" applyNumberFormat="1" applyFont="1" applyFill="1"/>
    <xf numFmtId="164" fontId="1" fillId="7" borderId="0" xfId="0" applyNumberFormat="1" applyFont="1" applyFill="1"/>
    <xf numFmtId="164" fontId="0" fillId="7" borderId="0" xfId="0" applyNumberFormat="1" applyFill="1"/>
    <xf numFmtId="164" fontId="0" fillId="7" borderId="9" xfId="0" applyNumberFormat="1" applyFill="1" applyBorder="1"/>
    <xf numFmtId="3" fontId="0" fillId="0" borderId="0" xfId="0" applyNumberFormat="1" applyAlignment="1">
      <alignment horizontal="right"/>
    </xf>
    <xf numFmtId="0" fontId="13" fillId="0" borderId="0" xfId="0" applyFont="1" applyAlignment="1">
      <alignment horizontal="left" indent="2"/>
    </xf>
    <xf numFmtId="3" fontId="14" fillId="0" borderId="0" xfId="0" applyNumberFormat="1" applyFont="1" applyAlignment="1">
      <alignment horizontal="right"/>
    </xf>
    <xf numFmtId="0" fontId="6" fillId="0" borderId="0" xfId="0" applyFont="1" applyAlignment="1">
      <alignment horizontal="right"/>
    </xf>
    <xf numFmtId="164" fontId="6" fillId="7" borderId="0" xfId="0" applyNumberFormat="1" applyFont="1" applyFill="1" applyAlignment="1">
      <alignment horizontal="right"/>
    </xf>
    <xf numFmtId="0" fontId="18" fillId="6" borderId="0" xfId="0" applyFont="1" applyFill="1"/>
    <xf numFmtId="0" fontId="14" fillId="0" borderId="0" xfId="0" applyFont="1" applyAlignment="1">
      <alignment horizontal="right"/>
    </xf>
    <xf numFmtId="0" fontId="6" fillId="3" borderId="0" xfId="0" applyFont="1" applyFill="1" applyAlignment="1">
      <alignment horizontal="left"/>
    </xf>
    <xf numFmtId="3" fontId="6" fillId="3" borderId="0" xfId="0" applyNumberFormat="1" applyFont="1" applyFill="1" applyAlignment="1">
      <alignment horizontal="right"/>
    </xf>
    <xf numFmtId="0" fontId="14" fillId="3" borderId="0" xfId="0" applyFont="1" applyFill="1" applyAlignment="1">
      <alignment horizontal="center" vertical="center"/>
    </xf>
    <xf numFmtId="164" fontId="6" fillId="0" borderId="0" xfId="0" applyNumberFormat="1" applyFont="1" applyAlignment="1">
      <alignment horizontal="right"/>
    </xf>
    <xf numFmtId="0" fontId="0" fillId="3" borderId="0" xfId="0" applyFill="1"/>
    <xf numFmtId="0" fontId="10" fillId="3" borderId="0" xfId="2" applyFill="1"/>
    <xf numFmtId="0" fontId="0" fillId="0" borderId="0" xfId="0" applyAlignment="1">
      <alignment horizontal="left" vertical="center"/>
    </xf>
    <xf numFmtId="0" fontId="25" fillId="0" borderId="0" xfId="0" applyFont="1"/>
    <xf numFmtId="3" fontId="14" fillId="3" borderId="0" xfId="0" applyNumberFormat="1" applyFont="1" applyFill="1" applyAlignment="1">
      <alignment horizontal="right"/>
    </xf>
    <xf numFmtId="0" fontId="6" fillId="3" borderId="0" xfId="0" applyFont="1" applyFill="1" applyAlignment="1">
      <alignment horizontal="right"/>
    </xf>
    <xf numFmtId="3" fontId="14" fillId="3" borderId="0" xfId="0" applyNumberFormat="1" applyFont="1" applyFill="1"/>
    <xf numFmtId="164" fontId="6" fillId="3" borderId="0" xfId="0" applyNumberFormat="1" applyFont="1" applyFill="1" applyAlignment="1">
      <alignment horizontal="right"/>
    </xf>
    <xf numFmtId="164" fontId="6" fillId="8" borderId="0" xfId="0" applyNumberFormat="1" applyFont="1" applyFill="1" applyAlignment="1">
      <alignment horizontal="right"/>
    </xf>
    <xf numFmtId="0" fontId="14" fillId="3" borderId="0" xfId="0" applyFont="1" applyFill="1" applyAlignment="1">
      <alignment vertical="center"/>
    </xf>
    <xf numFmtId="0" fontId="6" fillId="3" borderId="0" xfId="0" applyFont="1" applyFill="1"/>
    <xf numFmtId="0" fontId="24" fillId="3" borderId="0" xfId="0" applyFont="1" applyFill="1" applyAlignment="1">
      <alignment vertical="center"/>
    </xf>
    <xf numFmtId="0" fontId="1" fillId="3" borderId="0" xfId="0" applyFont="1" applyFill="1" applyAlignment="1">
      <alignment vertical="center"/>
    </xf>
    <xf numFmtId="3" fontId="1" fillId="4" borderId="9" xfId="0" applyNumberFormat="1" applyFont="1" applyFill="1" applyBorder="1"/>
    <xf numFmtId="3" fontId="14" fillId="4" borderId="9" xfId="0" applyNumberFormat="1" applyFont="1" applyFill="1" applyBorder="1"/>
    <xf numFmtId="0" fontId="1" fillId="4" borderId="9" xfId="0" applyFont="1" applyFill="1" applyBorder="1" applyAlignment="1">
      <alignment horizontal="left"/>
    </xf>
    <xf numFmtId="0" fontId="27" fillId="0" borderId="0" xfId="0" applyFont="1"/>
    <xf numFmtId="0" fontId="28" fillId="0" borderId="0" xfId="0" applyFont="1"/>
    <xf numFmtId="0" fontId="26" fillId="3" borderId="0" xfId="0" applyFont="1" applyFill="1" applyAlignment="1">
      <alignment vertical="center"/>
    </xf>
    <xf numFmtId="0" fontId="29" fillId="3" borderId="0" xfId="0" applyFont="1" applyFill="1"/>
    <xf numFmtId="0" fontId="1" fillId="3" borderId="0" xfId="0" applyFont="1" applyFill="1" applyAlignment="1">
      <alignment horizontal="right"/>
    </xf>
    <xf numFmtId="3" fontId="0" fillId="3" borderId="0" xfId="0" applyNumberFormat="1" applyFill="1"/>
    <xf numFmtId="3" fontId="0" fillId="3" borderId="0" xfId="0" applyNumberFormat="1" applyFill="1" applyAlignment="1">
      <alignment horizontal="right"/>
    </xf>
    <xf numFmtId="3" fontId="13" fillId="0" borderId="0" xfId="0" applyNumberFormat="1" applyFont="1"/>
    <xf numFmtId="3" fontId="13" fillId="3" borderId="0" xfId="0" applyNumberFormat="1" applyFont="1" applyFill="1" applyAlignment="1">
      <alignment horizontal="right"/>
    </xf>
    <xf numFmtId="3" fontId="13" fillId="3" borderId="0" xfId="0" applyNumberFormat="1" applyFont="1" applyFill="1"/>
    <xf numFmtId="0" fontId="19" fillId="8" borderId="0" xfId="0" applyFont="1" applyFill="1"/>
    <xf numFmtId="0" fontId="1" fillId="4" borderId="12" xfId="0" applyFont="1" applyFill="1" applyBorder="1"/>
    <xf numFmtId="3" fontId="0" fillId="3" borderId="14" xfId="0" applyNumberFormat="1" applyFill="1" applyBorder="1" applyAlignment="1">
      <alignment horizontal="right"/>
    </xf>
    <xf numFmtId="3" fontId="13" fillId="3" borderId="14" xfId="0" applyNumberFormat="1" applyFont="1" applyFill="1" applyBorder="1" applyAlignment="1">
      <alignment horizontal="right"/>
    </xf>
    <xf numFmtId="3" fontId="6" fillId="3" borderId="14" xfId="0" applyNumberFormat="1" applyFont="1" applyFill="1" applyBorder="1" applyAlignment="1">
      <alignment horizontal="right"/>
    </xf>
    <xf numFmtId="0" fontId="1" fillId="4" borderId="15" xfId="0" applyFont="1" applyFill="1" applyBorder="1" applyAlignment="1">
      <alignment horizontal="right"/>
    </xf>
    <xf numFmtId="0" fontId="1" fillId="4" borderId="16" xfId="0" applyFont="1" applyFill="1" applyBorder="1" applyAlignment="1">
      <alignment horizontal="right"/>
    </xf>
    <xf numFmtId="3" fontId="1" fillId="4" borderId="17" xfId="0" applyNumberFormat="1" applyFont="1" applyFill="1" applyBorder="1"/>
    <xf numFmtId="3" fontId="1" fillId="4" borderId="18" xfId="0" applyNumberFormat="1" applyFont="1" applyFill="1" applyBorder="1" applyAlignment="1">
      <alignment horizontal="right"/>
    </xf>
    <xf numFmtId="3" fontId="1" fillId="4" borderId="18" xfId="0" applyNumberFormat="1" applyFont="1" applyFill="1" applyBorder="1"/>
    <xf numFmtId="3" fontId="1" fillId="4" borderId="17" xfId="0" applyNumberFormat="1" applyFont="1" applyFill="1" applyBorder="1" applyAlignment="1">
      <alignment horizontal="right"/>
    </xf>
    <xf numFmtId="3" fontId="14" fillId="4" borderId="17" xfId="0" applyNumberFormat="1" applyFont="1" applyFill="1" applyBorder="1" applyAlignment="1">
      <alignment horizontal="right"/>
    </xf>
    <xf numFmtId="3" fontId="0" fillId="10" borderId="0" xfId="0" applyNumberFormat="1" applyFill="1"/>
    <xf numFmtId="3" fontId="0" fillId="10" borderId="14" xfId="0" applyNumberFormat="1" applyFill="1" applyBorder="1" applyAlignment="1">
      <alignment horizontal="right"/>
    </xf>
    <xf numFmtId="3" fontId="13" fillId="10" borderId="0" xfId="0" applyNumberFormat="1" applyFont="1" applyFill="1"/>
    <xf numFmtId="3" fontId="13" fillId="10" borderId="14" xfId="0" applyNumberFormat="1" applyFont="1" applyFill="1" applyBorder="1" applyAlignment="1">
      <alignment horizontal="right"/>
    </xf>
    <xf numFmtId="3" fontId="0" fillId="10" borderId="0" xfId="0" applyNumberFormat="1" applyFill="1" applyAlignment="1">
      <alignment horizontal="right"/>
    </xf>
    <xf numFmtId="3" fontId="6" fillId="10" borderId="0" xfId="0" applyNumberFormat="1" applyFont="1" applyFill="1" applyAlignment="1">
      <alignment horizontal="right"/>
    </xf>
    <xf numFmtId="3" fontId="6" fillId="10" borderId="14" xfId="0" applyNumberFormat="1" applyFont="1" applyFill="1" applyBorder="1" applyAlignment="1">
      <alignment horizontal="right"/>
    </xf>
    <xf numFmtId="3" fontId="6" fillId="10" borderId="0" xfId="0" quotePrefix="1" applyNumberFormat="1" applyFont="1" applyFill="1" applyAlignment="1">
      <alignment horizontal="right"/>
    </xf>
    <xf numFmtId="3" fontId="13" fillId="10" borderId="0" xfId="0" applyNumberFormat="1" applyFont="1" applyFill="1" applyAlignment="1">
      <alignment horizontal="right"/>
    </xf>
    <xf numFmtId="0" fontId="6" fillId="0" borderId="14" xfId="0" applyFont="1" applyBorder="1"/>
    <xf numFmtId="0" fontId="6" fillId="0" borderId="14" xfId="0" applyFont="1" applyBorder="1" applyAlignment="1">
      <alignment horizontal="left"/>
    </xf>
    <xf numFmtId="3" fontId="6" fillId="0" borderId="14" xfId="0" applyNumberFormat="1" applyFont="1" applyBorder="1"/>
    <xf numFmtId="3" fontId="13" fillId="0" borderId="14" xfId="0" applyNumberFormat="1" applyFont="1" applyBorder="1"/>
    <xf numFmtId="0" fontId="13" fillId="0" borderId="14" xfId="0" applyFont="1" applyBorder="1" applyAlignment="1">
      <alignment horizontal="left" indent="2"/>
    </xf>
    <xf numFmtId="0" fontId="19" fillId="4" borderId="16" xfId="0" applyFont="1" applyFill="1" applyBorder="1"/>
    <xf numFmtId="0" fontId="14" fillId="4" borderId="12" xfId="0" applyFont="1" applyFill="1" applyBorder="1" applyAlignment="1">
      <alignment horizontal="right"/>
    </xf>
    <xf numFmtId="3" fontId="14" fillId="4" borderId="17" xfId="0" applyNumberFormat="1" applyFont="1" applyFill="1" applyBorder="1"/>
    <xf numFmtId="0" fontId="14" fillId="4" borderId="12" xfId="0" applyFont="1" applyFill="1" applyBorder="1"/>
    <xf numFmtId="0" fontId="1" fillId="0" borderId="11" xfId="0" applyFont="1" applyBorder="1"/>
    <xf numFmtId="0" fontId="1" fillId="5" borderId="19" xfId="0" applyFont="1" applyFill="1" applyBorder="1" applyAlignment="1">
      <alignment horizontal="right"/>
    </xf>
    <xf numFmtId="0" fontId="0" fillId="5" borderId="20" xfId="0" applyFill="1" applyBorder="1"/>
    <xf numFmtId="0" fontId="1" fillId="5" borderId="20" xfId="0" applyFont="1" applyFill="1" applyBorder="1"/>
    <xf numFmtId="0" fontId="0" fillId="5" borderId="22" xfId="0" applyFill="1" applyBorder="1"/>
    <xf numFmtId="0" fontId="0" fillId="5" borderId="25" xfId="0" applyFill="1" applyBorder="1"/>
    <xf numFmtId="0" fontId="1" fillId="5" borderId="26" xfId="0" applyFont="1" applyFill="1" applyBorder="1"/>
    <xf numFmtId="3" fontId="6" fillId="3" borderId="0" xfId="0" applyNumberFormat="1" applyFont="1" applyFill="1"/>
    <xf numFmtId="0" fontId="1" fillId="11" borderId="0" xfId="0" applyFont="1" applyFill="1"/>
    <xf numFmtId="0" fontId="1" fillId="11" borderId="21" xfId="0" applyFont="1" applyFill="1" applyBorder="1"/>
    <xf numFmtId="3" fontId="6" fillId="11" borderId="0" xfId="0" applyNumberFormat="1" applyFont="1" applyFill="1"/>
    <xf numFmtId="3" fontId="6" fillId="11" borderId="21" xfId="0" applyNumberFormat="1" applyFont="1" applyFill="1" applyBorder="1"/>
    <xf numFmtId="3" fontId="6" fillId="11" borderId="0" xfId="0" applyNumberFormat="1" applyFont="1" applyFill="1" applyAlignment="1">
      <alignment horizontal="right"/>
    </xf>
    <xf numFmtId="3" fontId="6" fillId="11" borderId="0" xfId="0" quotePrefix="1" applyNumberFormat="1" applyFont="1" applyFill="1" applyAlignment="1">
      <alignment horizontal="right"/>
    </xf>
    <xf numFmtId="3" fontId="6" fillId="11" borderId="21" xfId="0" quotePrefix="1" applyNumberFormat="1" applyFont="1" applyFill="1" applyBorder="1" applyAlignment="1">
      <alignment horizontal="right"/>
    </xf>
    <xf numFmtId="3" fontId="14" fillId="5" borderId="24" xfId="0" applyNumberFormat="1" applyFont="1" applyFill="1" applyBorder="1"/>
    <xf numFmtId="3" fontId="14" fillId="5" borderId="26" xfId="0" applyNumberFormat="1" applyFont="1" applyFill="1" applyBorder="1"/>
    <xf numFmtId="3" fontId="6" fillId="11" borderId="21" xfId="0" applyNumberFormat="1" applyFont="1" applyFill="1" applyBorder="1" applyAlignment="1">
      <alignment horizontal="right"/>
    </xf>
    <xf numFmtId="0" fontId="1" fillId="3" borderId="21" xfId="0" applyFont="1" applyFill="1" applyBorder="1"/>
    <xf numFmtId="3" fontId="6" fillId="3" borderId="21" xfId="0" applyNumberFormat="1" applyFont="1" applyFill="1" applyBorder="1"/>
    <xf numFmtId="3" fontId="6" fillId="3" borderId="0" xfId="0" quotePrefix="1" applyNumberFormat="1" applyFont="1" applyFill="1" applyAlignment="1">
      <alignment horizontal="right"/>
    </xf>
    <xf numFmtId="3" fontId="6" fillId="3" borderId="21" xfId="0" quotePrefix="1" applyNumberFormat="1" applyFont="1" applyFill="1" applyBorder="1" applyAlignment="1">
      <alignment horizontal="right"/>
    </xf>
    <xf numFmtId="3" fontId="6" fillId="3" borderId="21" xfId="0" applyNumberFormat="1" applyFont="1" applyFill="1" applyBorder="1" applyAlignment="1">
      <alignment horizontal="right"/>
    </xf>
    <xf numFmtId="0" fontId="1" fillId="3" borderId="0" xfId="0" applyFont="1" applyFill="1" applyAlignment="1">
      <alignment horizontal="center" vertical="center"/>
    </xf>
    <xf numFmtId="0" fontId="16" fillId="3" borderId="0" xfId="0" applyFont="1" applyFill="1" applyAlignment="1">
      <alignment horizontal="center"/>
    </xf>
    <xf numFmtId="0" fontId="16" fillId="3" borderId="0" xfId="0" applyFont="1" applyFill="1"/>
    <xf numFmtId="3" fontId="1" fillId="3" borderId="0" xfId="0" applyNumberFormat="1" applyFont="1" applyFill="1"/>
    <xf numFmtId="3" fontId="12" fillId="3" borderId="0" xfId="0" applyNumberFormat="1" applyFont="1" applyFill="1"/>
    <xf numFmtId="3" fontId="16" fillId="3" borderId="0" xfId="0" applyNumberFormat="1" applyFont="1" applyFill="1"/>
    <xf numFmtId="0" fontId="1" fillId="5" borderId="19" xfId="0" applyFont="1" applyFill="1" applyBorder="1"/>
    <xf numFmtId="0" fontId="0" fillId="5" borderId="24" xfId="0" applyFill="1" applyBorder="1"/>
    <xf numFmtId="0" fontId="1" fillId="5" borderId="24" xfId="0" applyFont="1" applyFill="1" applyBorder="1"/>
    <xf numFmtId="3" fontId="7" fillId="3" borderId="0" xfId="0" applyNumberFormat="1" applyFont="1" applyFill="1"/>
    <xf numFmtId="0" fontId="18" fillId="3" borderId="0" xfId="0" applyFont="1" applyFill="1"/>
    <xf numFmtId="0" fontId="29" fillId="0" borderId="0" xfId="0" applyFont="1"/>
    <xf numFmtId="3" fontId="1" fillId="5" borderId="24" xfId="0" applyNumberFormat="1" applyFont="1" applyFill="1" applyBorder="1"/>
    <xf numFmtId="1" fontId="6" fillId="3" borderId="0" xfId="0" applyNumberFormat="1" applyFont="1" applyFill="1"/>
    <xf numFmtId="0" fontId="6" fillId="5" borderId="24" xfId="0" applyFont="1" applyFill="1" applyBorder="1"/>
    <xf numFmtId="3" fontId="23" fillId="5" borderId="24" xfId="0" applyNumberFormat="1" applyFont="1" applyFill="1" applyBorder="1"/>
    <xf numFmtId="0" fontId="1" fillId="3" borderId="22" xfId="0" applyFont="1" applyFill="1" applyBorder="1"/>
    <xf numFmtId="3" fontId="6" fillId="3" borderId="23" xfId="0" applyNumberFormat="1" applyFont="1" applyFill="1" applyBorder="1" applyAlignment="1">
      <alignment horizontal="right"/>
    </xf>
    <xf numFmtId="0" fontId="0" fillId="0" borderId="22" xfId="0" applyBorder="1"/>
    <xf numFmtId="164" fontId="0" fillId="3" borderId="0" xfId="0" applyNumberFormat="1" applyFill="1"/>
    <xf numFmtId="4" fontId="0" fillId="3" borderId="0" xfId="0" applyNumberFormat="1" applyFill="1"/>
    <xf numFmtId="4" fontId="6" fillId="3" borderId="0" xfId="0" applyNumberFormat="1" applyFont="1" applyFill="1"/>
    <xf numFmtId="0" fontId="26" fillId="5" borderId="0" xfId="0" applyFont="1" applyFill="1"/>
    <xf numFmtId="0" fontId="29" fillId="5" borderId="0" xfId="0" applyFont="1" applyFill="1"/>
    <xf numFmtId="0" fontId="29" fillId="4" borderId="0" xfId="0" applyFont="1" applyFill="1"/>
    <xf numFmtId="0" fontId="36" fillId="0" borderId="0" xfId="0" applyFont="1" applyAlignment="1">
      <alignment vertical="top"/>
    </xf>
    <xf numFmtId="0" fontId="37" fillId="0" borderId="0" xfId="0" applyFont="1"/>
    <xf numFmtId="0" fontId="38" fillId="3" borderId="0" xfId="0" applyFont="1" applyFill="1" applyAlignment="1">
      <alignment vertical="center"/>
    </xf>
    <xf numFmtId="0" fontId="37" fillId="2" borderId="0" xfId="0" applyFont="1" applyFill="1" applyAlignment="1">
      <alignment horizontal="left" vertical="top"/>
    </xf>
    <xf numFmtId="0" fontId="39" fillId="2" borderId="0" xfId="0" applyFont="1" applyFill="1"/>
    <xf numFmtId="49" fontId="40" fillId="2" borderId="0" xfId="0" applyNumberFormat="1" applyFont="1" applyFill="1" applyAlignment="1">
      <alignment vertical="top" wrapText="1"/>
    </xf>
    <xf numFmtId="0" fontId="41" fillId="3" borderId="0" xfId="0" applyFont="1" applyFill="1"/>
    <xf numFmtId="0" fontId="42" fillId="3" borderId="0" xfId="0" applyFont="1" applyFill="1"/>
    <xf numFmtId="0" fontId="40" fillId="3" borderId="0" xfId="0" applyFont="1" applyFill="1"/>
    <xf numFmtId="0" fontId="37" fillId="3" borderId="0" xfId="0" applyFont="1" applyFill="1" applyAlignment="1">
      <alignment vertical="top"/>
    </xf>
    <xf numFmtId="0" fontId="39" fillId="3" borderId="0" xfId="0" applyFont="1" applyFill="1"/>
    <xf numFmtId="0" fontId="40" fillId="3" borderId="0" xfId="0" applyFont="1" applyFill="1" applyAlignment="1">
      <alignment vertical="top" wrapText="1"/>
    </xf>
    <xf numFmtId="0" fontId="37" fillId="2" borderId="0" xfId="0" applyFont="1" applyFill="1" applyAlignment="1">
      <alignment vertical="top"/>
    </xf>
    <xf numFmtId="0" fontId="43" fillId="2" borderId="0" xfId="0" applyFont="1" applyFill="1" applyAlignment="1">
      <alignment horizontal="left" vertical="top"/>
    </xf>
    <xf numFmtId="0" fontId="40" fillId="2" borderId="0" xfId="0" applyFont="1" applyFill="1" applyAlignment="1">
      <alignment vertical="top" wrapText="1"/>
    </xf>
    <xf numFmtId="0" fontId="41" fillId="3" borderId="0" xfId="0" applyFont="1" applyFill="1" applyAlignment="1">
      <alignment vertical="top"/>
    </xf>
    <xf numFmtId="0" fontId="41" fillId="3" borderId="0" xfId="0" applyFont="1" applyFill="1" applyAlignment="1">
      <alignment horizontal="left" vertical="top"/>
    </xf>
    <xf numFmtId="0" fontId="40" fillId="3" borderId="0" xfId="0" applyFont="1" applyFill="1" applyAlignment="1">
      <alignment wrapText="1"/>
    </xf>
    <xf numFmtId="0" fontId="44" fillId="2" borderId="0" xfId="0" applyFont="1" applyFill="1" applyAlignment="1">
      <alignment vertical="top"/>
    </xf>
    <xf numFmtId="0" fontId="37" fillId="3" borderId="0" xfId="0" applyFont="1" applyFill="1" applyAlignment="1">
      <alignment vertical="top" wrapText="1"/>
    </xf>
    <xf numFmtId="0" fontId="37" fillId="2" borderId="0" xfId="0" applyFont="1" applyFill="1" applyAlignment="1">
      <alignment vertical="top" wrapText="1"/>
    </xf>
    <xf numFmtId="0" fontId="45" fillId="0" borderId="0" xfId="0" applyFont="1"/>
    <xf numFmtId="0" fontId="39" fillId="0" borderId="0" xfId="0" applyFont="1"/>
    <xf numFmtId="0" fontId="40" fillId="0" borderId="0" xfId="0" applyFont="1"/>
    <xf numFmtId="0" fontId="46" fillId="0" borderId="0" xfId="2" applyFont="1"/>
    <xf numFmtId="0" fontId="1" fillId="3" borderId="11" xfId="0" applyFont="1" applyFill="1" applyBorder="1"/>
    <xf numFmtId="0" fontId="0" fillId="3" borderId="21" xfId="0" applyFill="1" applyBorder="1"/>
    <xf numFmtId="0" fontId="18" fillId="3" borderId="21" xfId="0" applyFont="1" applyFill="1" applyBorder="1" applyAlignment="1">
      <alignment horizontal="left"/>
    </xf>
    <xf numFmtId="0" fontId="18" fillId="3" borderId="23" xfId="0" applyFont="1" applyFill="1" applyBorder="1" applyAlignment="1">
      <alignment horizontal="left"/>
    </xf>
    <xf numFmtId="0" fontId="18" fillId="3" borderId="0" xfId="0" applyFont="1" applyFill="1" applyAlignment="1">
      <alignment horizontal="left"/>
    </xf>
    <xf numFmtId="0" fontId="0" fillId="5" borderId="19" xfId="0" applyFill="1" applyBorder="1" applyAlignment="1">
      <alignment horizontal="right"/>
    </xf>
    <xf numFmtId="0" fontId="0" fillId="5" borderId="23" xfId="0" applyFill="1" applyBorder="1" applyAlignment="1">
      <alignment horizontal="right"/>
    </xf>
    <xf numFmtId="0" fontId="1" fillId="5" borderId="27" xfId="0" applyFont="1" applyFill="1" applyBorder="1" applyAlignment="1">
      <alignment horizontal="right"/>
    </xf>
    <xf numFmtId="0" fontId="1" fillId="5" borderId="23" xfId="0" applyFont="1" applyFill="1" applyBorder="1" applyAlignment="1">
      <alignment horizontal="right"/>
    </xf>
    <xf numFmtId="0" fontId="0" fillId="0" borderId="0" xfId="0" applyAlignment="1">
      <alignment horizontal="right"/>
    </xf>
    <xf numFmtId="0" fontId="24" fillId="3" borderId="0" xfId="0" applyFont="1" applyFill="1" applyAlignment="1">
      <alignment horizontal="left"/>
    </xf>
    <xf numFmtId="0" fontId="31" fillId="3" borderId="0" xfId="0" applyFont="1" applyFill="1" applyAlignment="1">
      <alignment horizontal="left"/>
    </xf>
    <xf numFmtId="0" fontId="51" fillId="3" borderId="0" xfId="0" applyFont="1" applyFill="1" applyAlignment="1">
      <alignment horizontal="left"/>
    </xf>
    <xf numFmtId="0" fontId="25" fillId="3" borderId="0" xfId="0" applyFont="1" applyFill="1" applyAlignment="1">
      <alignment horizontal="left"/>
    </xf>
    <xf numFmtId="0" fontId="31" fillId="3" borderId="0" xfId="0" applyFont="1" applyFill="1"/>
    <xf numFmtId="0" fontId="0" fillId="3" borderId="0" xfId="0" applyFill="1" applyAlignment="1">
      <alignment horizontal="left"/>
    </xf>
    <xf numFmtId="0" fontId="10" fillId="0" borderId="0" xfId="2"/>
    <xf numFmtId="0" fontId="35" fillId="3" borderId="0" xfId="0" applyFont="1" applyFill="1" applyAlignment="1">
      <alignment vertical="center"/>
    </xf>
    <xf numFmtId="0" fontId="26" fillId="0" borderId="0" xfId="0" applyFont="1" applyAlignment="1">
      <alignment vertical="center"/>
    </xf>
    <xf numFmtId="0" fontId="0" fillId="0" borderId="0" xfId="0" applyAlignment="1">
      <alignment vertical="center"/>
    </xf>
    <xf numFmtId="0" fontId="25" fillId="3" borderId="0" xfId="0" applyFont="1" applyFill="1" applyAlignment="1">
      <alignment vertical="center"/>
    </xf>
    <xf numFmtId="0" fontId="10" fillId="5" borderId="0" xfId="2" applyFill="1"/>
    <xf numFmtId="0" fontId="10" fillId="4" borderId="0" xfId="2" applyFill="1"/>
    <xf numFmtId="0" fontId="14" fillId="4" borderId="28" xfId="0" applyFont="1" applyFill="1" applyBorder="1"/>
    <xf numFmtId="0" fontId="14" fillId="4" borderId="28" xfId="0" applyFont="1" applyFill="1" applyBorder="1" applyAlignment="1">
      <alignment horizontal="right" wrapText="1"/>
    </xf>
    <xf numFmtId="0" fontId="47" fillId="0" borderId="0" xfId="0" applyFont="1"/>
    <xf numFmtId="0" fontId="1" fillId="5" borderId="20" xfId="0" applyFont="1" applyFill="1" applyBorder="1" applyAlignment="1">
      <alignment horizontal="right"/>
    </xf>
    <xf numFmtId="0" fontId="1" fillId="5" borderId="19" xfId="0" applyFont="1" applyFill="1" applyBorder="1" applyAlignment="1">
      <alignment horizontal="right" wrapText="1"/>
    </xf>
    <xf numFmtId="0" fontId="14" fillId="5" borderId="20" xfId="0" applyFont="1" applyFill="1" applyBorder="1" applyAlignment="1">
      <alignment horizontal="left"/>
    </xf>
    <xf numFmtId="0" fontId="1" fillId="4" borderId="15" xfId="0" applyFont="1" applyFill="1" applyBorder="1" applyAlignment="1">
      <alignment horizontal="left"/>
    </xf>
    <xf numFmtId="0" fontId="1" fillId="4" borderId="30" xfId="0" applyFont="1" applyFill="1" applyBorder="1" applyAlignment="1">
      <alignment horizontal="right"/>
    </xf>
    <xf numFmtId="3" fontId="0" fillId="7" borderId="31" xfId="0" applyNumberFormat="1" applyFill="1" applyBorder="1"/>
    <xf numFmtId="3" fontId="0" fillId="7" borderId="32" xfId="0" applyNumberFormat="1" applyFill="1" applyBorder="1"/>
    <xf numFmtId="3" fontId="0" fillId="7" borderId="33" xfId="0" applyNumberFormat="1" applyFill="1" applyBorder="1"/>
    <xf numFmtId="3" fontId="0" fillId="7" borderId="34" xfId="0" applyNumberFormat="1" applyFill="1" applyBorder="1"/>
    <xf numFmtId="3" fontId="0" fillId="7" borderId="35" xfId="0" applyNumberFormat="1" applyFill="1" applyBorder="1"/>
    <xf numFmtId="3" fontId="0" fillId="7" borderId="36" xfId="0" applyNumberFormat="1" applyFill="1" applyBorder="1"/>
    <xf numFmtId="0" fontId="0" fillId="7" borderId="31" xfId="0" applyFill="1" applyBorder="1"/>
    <xf numFmtId="0" fontId="0" fillId="7" borderId="33" xfId="0" applyFill="1" applyBorder="1"/>
    <xf numFmtId="0" fontId="0" fillId="7" borderId="34" xfId="0" applyFill="1" applyBorder="1"/>
    <xf numFmtId="0" fontId="0" fillId="7" borderId="36" xfId="0" applyFill="1" applyBorder="1"/>
    <xf numFmtId="4" fontId="14" fillId="0" borderId="0" xfId="0" applyNumberFormat="1" applyFont="1"/>
    <xf numFmtId="3" fontId="1" fillId="0" borderId="0" xfId="0" applyNumberFormat="1" applyFont="1"/>
    <xf numFmtId="164" fontId="14" fillId="0" borderId="0" xfId="0" applyNumberFormat="1" applyFont="1"/>
    <xf numFmtId="0" fontId="33" fillId="0" borderId="0" xfId="0" applyFont="1" applyAlignment="1">
      <alignment horizontal="left"/>
    </xf>
    <xf numFmtId="0" fontId="25" fillId="2" borderId="0" xfId="0" applyFont="1" applyFill="1" applyAlignment="1">
      <alignment horizontal="left"/>
    </xf>
    <xf numFmtId="0" fontId="29" fillId="2" borderId="0" xfId="0" applyFont="1" applyFill="1"/>
    <xf numFmtId="0" fontId="26" fillId="0" borderId="0" xfId="0" applyFont="1"/>
    <xf numFmtId="0" fontId="56" fillId="3" borderId="0" xfId="0" applyFont="1" applyFill="1" applyAlignment="1">
      <alignment horizontal="left"/>
    </xf>
    <xf numFmtId="0" fontId="34" fillId="2" borderId="0" xfId="0" applyFont="1" applyFill="1"/>
    <xf numFmtId="0" fontId="30" fillId="2" borderId="0" xfId="2" applyFont="1" applyFill="1"/>
    <xf numFmtId="0" fontId="12" fillId="3" borderId="0" xfId="0" applyFont="1" applyFill="1"/>
    <xf numFmtId="0" fontId="57" fillId="12" borderId="0" xfId="0" applyFont="1" applyFill="1"/>
    <xf numFmtId="0" fontId="55" fillId="12" borderId="0" xfId="0" applyFont="1" applyFill="1"/>
    <xf numFmtId="0" fontId="58" fillId="12" borderId="0" xfId="0" applyFont="1" applyFill="1"/>
    <xf numFmtId="0" fontId="55" fillId="12" borderId="0" xfId="0" applyFont="1" applyFill="1" applyAlignment="1">
      <alignment wrapText="1"/>
    </xf>
    <xf numFmtId="0" fontId="33" fillId="6" borderId="0" xfId="0" applyFont="1" applyFill="1"/>
    <xf numFmtId="0" fontId="56" fillId="13" borderId="0" xfId="0" applyFont="1" applyFill="1"/>
    <xf numFmtId="0" fontId="18" fillId="13" borderId="0" xfId="0" applyFont="1" applyFill="1"/>
    <xf numFmtId="0" fontId="58" fillId="12" borderId="0" xfId="0" applyFont="1" applyFill="1" applyAlignment="1">
      <alignment wrapText="1"/>
    </xf>
    <xf numFmtId="0" fontId="33" fillId="6" borderId="0" xfId="0" applyFont="1" applyFill="1" applyAlignment="1">
      <alignment wrapText="1"/>
    </xf>
    <xf numFmtId="0" fontId="18" fillId="13" borderId="0" xfId="0" applyFont="1" applyFill="1" applyAlignment="1">
      <alignment wrapText="1"/>
    </xf>
    <xf numFmtId="0" fontId="57" fillId="12" borderId="0" xfId="0" applyFont="1" applyFill="1" applyAlignment="1">
      <alignment horizontal="left"/>
    </xf>
    <xf numFmtId="0" fontId="50" fillId="12" borderId="0" xfId="0" applyFont="1" applyFill="1" applyAlignment="1">
      <alignment horizontal="left"/>
    </xf>
    <xf numFmtId="0" fontId="59" fillId="13" borderId="0" xfId="0" applyFont="1" applyFill="1"/>
    <xf numFmtId="0" fontId="55" fillId="12" borderId="0" xfId="0" applyFont="1" applyFill="1" applyAlignment="1">
      <alignment horizontal="left"/>
    </xf>
    <xf numFmtId="0" fontId="57" fillId="13" borderId="0" xfId="0" applyFont="1" applyFill="1"/>
    <xf numFmtId="0" fontId="25" fillId="3" borderId="0" xfId="0" applyFont="1" applyFill="1" applyAlignment="1">
      <alignment vertical="top" wrapText="1"/>
    </xf>
    <xf numFmtId="0" fontId="58" fillId="3" borderId="0" xfId="0" applyFont="1" applyFill="1" applyAlignment="1">
      <alignment horizontal="left"/>
    </xf>
    <xf numFmtId="0" fontId="60" fillId="0" borderId="0" xfId="0" applyFont="1"/>
    <xf numFmtId="0" fontId="35" fillId="3" borderId="0" xfId="0" applyFont="1" applyFill="1"/>
    <xf numFmtId="0" fontId="62" fillId="0" borderId="0" xfId="0" applyFont="1"/>
    <xf numFmtId="3" fontId="62" fillId="3" borderId="0" xfId="0" applyNumberFormat="1" applyFont="1" applyFill="1"/>
    <xf numFmtId="0" fontId="62" fillId="3" borderId="0" xfId="0" applyFont="1" applyFill="1"/>
    <xf numFmtId="0" fontId="62" fillId="3" borderId="0" xfId="0" applyFont="1" applyFill="1" applyAlignment="1">
      <alignment wrapText="1"/>
    </xf>
    <xf numFmtId="0" fontId="66" fillId="8" borderId="0" xfId="0" applyFont="1" applyFill="1"/>
    <xf numFmtId="0" fontId="67" fillId="9" borderId="17" xfId="0" applyFont="1" applyFill="1" applyBorder="1"/>
    <xf numFmtId="0" fontId="60" fillId="3" borderId="0" xfId="0" applyFont="1" applyFill="1"/>
    <xf numFmtId="3" fontId="61" fillId="0" borderId="0" xfId="0" applyNumberFormat="1" applyFont="1" applyAlignment="1">
      <alignment horizontal="right"/>
    </xf>
    <xf numFmtId="3" fontId="60" fillId="0" borderId="0" xfId="0" applyNumberFormat="1" applyFont="1"/>
    <xf numFmtId="0" fontId="14" fillId="4" borderId="15" xfId="0" applyFont="1" applyFill="1" applyBorder="1"/>
    <xf numFmtId="0" fontId="14" fillId="4" borderId="15" xfId="0" applyFont="1" applyFill="1" applyBorder="1" applyAlignment="1">
      <alignment horizontal="right" wrapText="1"/>
    </xf>
    <xf numFmtId="0" fontId="0" fillId="0" borderId="15" xfId="0" applyBorder="1"/>
    <xf numFmtId="0" fontId="1" fillId="0" borderId="15" xfId="0" applyFont="1" applyBorder="1" applyAlignment="1">
      <alignment vertical="center"/>
    </xf>
    <xf numFmtId="164" fontId="1" fillId="0" borderId="0" xfId="0" applyNumberFormat="1" applyFont="1"/>
    <xf numFmtId="3" fontId="1" fillId="0" borderId="0" xfId="0" applyNumberFormat="1" applyFont="1" applyAlignment="1">
      <alignment horizontal="right"/>
    </xf>
    <xf numFmtId="3" fontId="60" fillId="0" borderId="14" xfId="0" applyNumberFormat="1" applyFont="1" applyBorder="1"/>
    <xf numFmtId="0" fontId="6" fillId="3" borderId="15" xfId="0" applyFont="1" applyFill="1" applyBorder="1" applyAlignment="1">
      <alignment horizontal="left"/>
    </xf>
    <xf numFmtId="0" fontId="62" fillId="3" borderId="0" xfId="0" applyFont="1" applyFill="1" applyAlignment="1">
      <alignment horizontal="left" wrapText="1"/>
    </xf>
    <xf numFmtId="0" fontId="60" fillId="0" borderId="0" xfId="0" applyFont="1" applyAlignment="1">
      <alignment horizontal="left"/>
    </xf>
    <xf numFmtId="0" fontId="50" fillId="3" borderId="0" xfId="0" applyFont="1" applyFill="1" applyAlignment="1">
      <alignment horizontal="left"/>
    </xf>
    <xf numFmtId="0" fontId="10" fillId="3" borderId="0" xfId="2" applyFill="1" applyAlignment="1">
      <alignment vertical="center"/>
    </xf>
    <xf numFmtId="0" fontId="0" fillId="2" borderId="0" xfId="0" applyFill="1" applyAlignment="1">
      <alignment vertical="center"/>
    </xf>
    <xf numFmtId="0" fontId="49" fillId="2" borderId="0" xfId="0" applyFont="1" applyFill="1" applyAlignment="1">
      <alignment vertical="center"/>
    </xf>
    <xf numFmtId="0" fontId="29" fillId="2" borderId="0" xfId="0" applyFont="1" applyFill="1" applyAlignment="1">
      <alignment vertical="center"/>
    </xf>
    <xf numFmtId="0" fontId="10" fillId="2" borderId="0" xfId="2" applyFill="1" applyAlignment="1">
      <alignment vertical="center"/>
    </xf>
    <xf numFmtId="0" fontId="70" fillId="12" borderId="37" xfId="0" applyFont="1" applyFill="1" applyBorder="1" applyAlignment="1">
      <alignment wrapText="1"/>
    </xf>
    <xf numFmtId="0" fontId="72" fillId="3" borderId="0" xfId="0" applyFont="1" applyFill="1" applyAlignment="1">
      <alignment vertical="center"/>
    </xf>
    <xf numFmtId="0" fontId="0" fillId="3" borderId="14" xfId="0" applyFill="1" applyBorder="1"/>
    <xf numFmtId="3" fontId="0" fillId="3" borderId="14" xfId="0" applyNumberFormat="1" applyFill="1" applyBorder="1"/>
    <xf numFmtId="0" fontId="0" fillId="3" borderId="0" xfId="0" applyFill="1" applyAlignment="1">
      <alignment vertical="center"/>
    </xf>
    <xf numFmtId="0" fontId="72" fillId="3" borderId="0" xfId="0" applyFont="1" applyFill="1"/>
    <xf numFmtId="0" fontId="74" fillId="3" borderId="0" xfId="0" applyFont="1" applyFill="1" applyAlignment="1">
      <alignment vertical="center"/>
    </xf>
    <xf numFmtId="0" fontId="60" fillId="0" borderId="0" xfId="0" applyFont="1" applyAlignment="1">
      <alignment wrapText="1"/>
    </xf>
    <xf numFmtId="0" fontId="78" fillId="0" borderId="0" xfId="0" applyFont="1"/>
    <xf numFmtId="3" fontId="60" fillId="3" borderId="0" xfId="0" applyNumberFormat="1" applyFont="1" applyFill="1"/>
    <xf numFmtId="3" fontId="0" fillId="0" borderId="14" xfId="0" applyNumberFormat="1" applyBorder="1"/>
    <xf numFmtId="0" fontId="18" fillId="3" borderId="14" xfId="0" applyFont="1" applyFill="1" applyBorder="1" applyAlignment="1">
      <alignment horizontal="left"/>
    </xf>
    <xf numFmtId="3" fontId="1" fillId="0" borderId="12" xfId="0" applyNumberFormat="1" applyFont="1" applyBorder="1" applyAlignment="1">
      <alignment horizontal="right"/>
    </xf>
    <xf numFmtId="3" fontId="1" fillId="0" borderId="15" xfId="0" applyNumberFormat="1" applyFont="1" applyBorder="1" applyAlignment="1">
      <alignment horizontal="right"/>
    </xf>
    <xf numFmtId="3" fontId="1" fillId="0" borderId="12" xfId="0" applyNumberFormat="1" applyFont="1" applyBorder="1"/>
    <xf numFmtId="3" fontId="1" fillId="0" borderId="15" xfId="0" applyNumberFormat="1" applyFont="1" applyBorder="1"/>
    <xf numFmtId="0" fontId="33" fillId="13" borderId="0" xfId="0" applyFont="1" applyFill="1" applyAlignment="1">
      <alignment wrapText="1"/>
    </xf>
    <xf numFmtId="0" fontId="59" fillId="13" borderId="0" xfId="0" applyFont="1" applyFill="1" applyAlignment="1">
      <alignment horizontal="left"/>
    </xf>
    <xf numFmtId="0" fontId="75" fillId="0" borderId="0" xfId="0" applyFont="1" applyAlignment="1">
      <alignment horizontal="left" wrapText="1"/>
    </xf>
    <xf numFmtId="0" fontId="50" fillId="3" borderId="0" xfId="0" applyFont="1" applyFill="1" applyAlignment="1">
      <alignment horizontal="left" wrapText="1"/>
    </xf>
    <xf numFmtId="0" fontId="25" fillId="3" borderId="0" xfId="0" applyFont="1" applyFill="1" applyAlignment="1">
      <alignment horizontal="left" wrapText="1"/>
    </xf>
    <xf numFmtId="0" fontId="55" fillId="12" borderId="0" xfId="0" applyFont="1" applyFill="1" applyAlignment="1">
      <alignment wrapText="1"/>
    </xf>
    <xf numFmtId="0" fontId="50" fillId="12" borderId="0" xfId="0" applyFont="1" applyFill="1" applyAlignment="1">
      <alignment wrapText="1"/>
    </xf>
    <xf numFmtId="0" fontId="32" fillId="14" borderId="0" xfId="0" applyFont="1" applyFill="1" applyAlignment="1">
      <alignment horizontal="left" vertical="top" wrapText="1"/>
    </xf>
    <xf numFmtId="0" fontId="24" fillId="14" borderId="0" xfId="0" applyFont="1" applyFill="1" applyAlignment="1">
      <alignment horizontal="left" vertical="top" wrapText="1"/>
    </xf>
    <xf numFmtId="0" fontId="25" fillId="3" borderId="0" xfId="0" applyFont="1" applyFill="1" applyAlignment="1">
      <alignment horizontal="left" vertical="top" wrapText="1"/>
    </xf>
    <xf numFmtId="0" fontId="10" fillId="3" borderId="0" xfId="2" applyFill="1" applyAlignment="1">
      <alignment horizontal="left"/>
    </xf>
    <xf numFmtId="0" fontId="49" fillId="4" borderId="0" xfId="0" applyFont="1" applyFill="1" applyAlignment="1">
      <alignment horizontal="left" wrapText="1"/>
    </xf>
    <xf numFmtId="0" fontId="50" fillId="4" borderId="0" xfId="0" applyFont="1" applyFill="1" applyAlignment="1">
      <alignment horizontal="left" vertical="top" wrapText="1"/>
    </xf>
    <xf numFmtId="0" fontId="60" fillId="0" borderId="0" xfId="0" applyFont="1" applyAlignment="1">
      <alignment horizontal="left"/>
    </xf>
    <xf numFmtId="0" fontId="62" fillId="0" borderId="0" xfId="0" applyFont="1" applyAlignment="1">
      <alignment horizontal="left" vertical="top"/>
    </xf>
    <xf numFmtId="0" fontId="60" fillId="0" borderId="0" xfId="0" applyFont="1" applyAlignment="1">
      <alignment horizontal="left" wrapText="1"/>
    </xf>
    <xf numFmtId="0" fontId="35" fillId="3" borderId="0" xfId="0" applyFont="1" applyFill="1" applyAlignment="1">
      <alignment horizontal="left" vertical="center"/>
    </xf>
    <xf numFmtId="0" fontId="1" fillId="4" borderId="29"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62" fillId="3" borderId="0" xfId="0" applyFont="1" applyFill="1" applyAlignment="1">
      <alignment horizontal="left" wrapText="1"/>
    </xf>
    <xf numFmtId="0" fontId="22" fillId="4" borderId="29" xfId="0" applyFont="1" applyFill="1" applyBorder="1" applyAlignment="1">
      <alignment horizontal="center"/>
    </xf>
    <xf numFmtId="0" fontId="22" fillId="4" borderId="12" xfId="0" applyFont="1" applyFill="1" applyBorder="1" applyAlignment="1">
      <alignment horizontal="center"/>
    </xf>
    <xf numFmtId="0" fontId="22" fillId="4" borderId="13" xfId="0" applyFont="1" applyFill="1" applyBorder="1" applyAlignment="1">
      <alignment horizontal="center"/>
    </xf>
    <xf numFmtId="0" fontId="23" fillId="4" borderId="12" xfId="0" applyFont="1" applyFill="1" applyBorder="1" applyAlignment="1">
      <alignment horizontal="center"/>
    </xf>
    <xf numFmtId="0" fontId="23" fillId="4" borderId="13" xfId="0" applyFont="1" applyFill="1" applyBorder="1" applyAlignment="1">
      <alignment horizontal="center"/>
    </xf>
    <xf numFmtId="0" fontId="6" fillId="7" borderId="0" xfId="0" applyFont="1" applyFill="1" applyAlignment="1">
      <alignment horizontal="center"/>
    </xf>
    <xf numFmtId="0" fontId="62" fillId="3" borderId="0" xfId="0" applyFont="1" applyFill="1" applyAlignment="1">
      <alignment horizontal="left" vertical="top" wrapText="1"/>
    </xf>
    <xf numFmtId="0" fontId="60" fillId="3" borderId="0" xfId="0" applyFont="1" applyFill="1" applyAlignment="1">
      <alignment horizontal="left" wrapText="1"/>
    </xf>
    <xf numFmtId="0" fontId="63" fillId="3" borderId="0" xfId="0" applyFont="1" applyFill="1" applyAlignment="1">
      <alignment horizontal="left" vertical="top" wrapText="1"/>
    </xf>
    <xf numFmtId="0" fontId="69" fillId="6" borderId="0" xfId="0" applyFont="1" applyFill="1" applyAlignment="1">
      <alignment horizontal="left" wrapText="1"/>
    </xf>
    <xf numFmtId="0" fontId="1" fillId="5" borderId="20" xfId="0" applyFont="1" applyFill="1" applyBorder="1" applyAlignment="1">
      <alignment horizontal="center"/>
    </xf>
    <xf numFmtId="0" fontId="60" fillId="3" borderId="0" xfId="0" applyFont="1" applyFill="1" applyAlignment="1">
      <alignment horizontal="left"/>
    </xf>
    <xf numFmtId="0" fontId="38" fillId="3" borderId="0" xfId="0" applyFont="1" applyFill="1" applyAlignment="1">
      <alignment horizontal="left" vertical="center"/>
    </xf>
    <xf numFmtId="0" fontId="6" fillId="3" borderId="0" xfId="0" applyFont="1" applyFill="1" applyAlignment="1">
      <alignment horizontal="center"/>
    </xf>
    <xf numFmtId="0" fontId="14" fillId="3" borderId="0" xfId="0" applyFont="1" applyFill="1" applyAlignment="1">
      <alignment horizontal="center"/>
    </xf>
    <xf numFmtId="0" fontId="16" fillId="3" borderId="0" xfId="0" applyFont="1" applyFill="1" applyAlignment="1">
      <alignment horizontal="center"/>
    </xf>
    <xf numFmtId="3" fontId="60" fillId="0" borderId="0" xfId="0" applyNumberFormat="1" applyFont="1" applyAlignment="1">
      <alignment horizontal="left" wrapText="1"/>
    </xf>
    <xf numFmtId="0" fontId="3" fillId="2" borderId="0" xfId="0" applyFont="1" applyFill="1" applyAlignment="1">
      <alignment horizontal="center"/>
    </xf>
    <xf numFmtId="0" fontId="3" fillId="0" borderId="0" xfId="0" applyFont="1" applyAlignment="1">
      <alignment horizont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cellXfs>
  <cellStyles count="4">
    <cellStyle name="Hyperlink" xfId="2" builtinId="8"/>
    <cellStyle name="Normal" xfId="0" builtinId="0"/>
    <cellStyle name="Normal 2" xfId="1" xr:uid="{9E6E2E21-6236-414A-90E7-7188167F870D}"/>
    <cellStyle name="Normal 3" xfId="3" xr:uid="{B1F04256-97BF-400B-8938-71F61E28E946}"/>
  </cellStyles>
  <dxfs count="0"/>
  <tableStyles count="0" defaultTableStyle="TableStyleMedium2" defaultPivotStyle="PivotStyleLight16"/>
  <colors>
    <mruColors>
      <color rgb="FFF7FFF7"/>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2</xdr:row>
      <xdr:rowOff>66675</xdr:rowOff>
    </xdr:from>
    <xdr:to>
      <xdr:col>5</xdr:col>
      <xdr:colOff>1005840</xdr:colOff>
      <xdr:row>3</xdr:row>
      <xdr:rowOff>480483</xdr:rowOff>
    </xdr:to>
    <xdr:pic>
      <xdr:nvPicPr>
        <xdr:cNvPr id="2" name="Picture 1">
          <a:extLst>
            <a:ext uri="{FF2B5EF4-FFF2-40B4-BE49-F238E27FC236}">
              <a16:creationId xmlns:a16="http://schemas.microsoft.com/office/drawing/2014/main" id="{B92010EB-D239-4B95-A7D8-77A746CBDA79}"/>
            </a:ext>
          </a:extLst>
        </xdr:cNvPr>
        <xdr:cNvPicPr>
          <a:picLocks noChangeAspect="1"/>
        </xdr:cNvPicPr>
      </xdr:nvPicPr>
      <xdr:blipFill>
        <a:blip xmlns:r="http://schemas.openxmlformats.org/officeDocument/2006/relationships" r:embed="rId1"/>
        <a:stretch>
          <a:fillRect/>
        </a:stretch>
      </xdr:blipFill>
      <xdr:spPr>
        <a:xfrm>
          <a:off x="485775" y="152400"/>
          <a:ext cx="2853690" cy="604308"/>
        </a:xfrm>
        <a:prstGeom prst="rect">
          <a:avLst/>
        </a:prstGeom>
      </xdr:spPr>
    </xdr:pic>
    <xdr:clientData/>
  </xdr:twoCellAnchor>
  <xdr:twoCellAnchor>
    <xdr:from>
      <xdr:col>11</xdr:col>
      <xdr:colOff>304800</xdr:colOff>
      <xdr:row>21</xdr:row>
      <xdr:rowOff>333375</xdr:rowOff>
    </xdr:from>
    <xdr:to>
      <xdr:col>13</xdr:col>
      <xdr:colOff>304800</xdr:colOff>
      <xdr:row>21</xdr:row>
      <xdr:rowOff>333375</xdr:rowOff>
    </xdr:to>
    <xdr:cxnSp macro="">
      <xdr:nvCxnSpPr>
        <xdr:cNvPr id="5" name="Straight Connector 4">
          <a:extLst>
            <a:ext uri="{FF2B5EF4-FFF2-40B4-BE49-F238E27FC236}">
              <a16:creationId xmlns:a16="http://schemas.microsoft.com/office/drawing/2014/main" id="{E931D663-F1AC-F829-693E-905E83C837AB}"/>
            </a:ext>
            <a:ext uri="{147F2762-F138-4A5C-976F-8EAC2B608ADB}">
              <a16:predDERef xmlns:a16="http://schemas.microsoft.com/office/drawing/2014/main" pred="{52B207FA-A83B-449C-958C-2E18FBD7C661}"/>
            </a:ext>
          </a:extLst>
        </xdr:cNvPr>
        <xdr:cNvCxnSpPr>
          <a:cxnSpLocks/>
          <a:extLst>
            <a:ext uri="{5F17804C-33F3-41E3-A699-7DCFA2EF7971}">
              <a16:cxnDERefs xmlns:a16="http://schemas.microsoft.com/office/drawing/2014/main" st="{00000000-0000-0000-0000-000000000000}" end="{52B207FA-A83B-449C-958C-2E18FBD7C661}"/>
            </a:ext>
          </a:extLst>
        </xdr:cNvCxnSpPr>
      </xdr:nvCxnSpPr>
      <xdr:spPr>
        <a:xfrm flipV="1">
          <a:off x="6524625" y="3800475"/>
          <a:ext cx="1181100" cy="0"/>
        </a:xfrm>
        <a:prstGeom prst="line">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editAs="oneCell">
    <xdr:from>
      <xdr:col>13</xdr:col>
      <xdr:colOff>352425</xdr:colOff>
      <xdr:row>21</xdr:row>
      <xdr:rowOff>19050</xdr:rowOff>
    </xdr:from>
    <xdr:to>
      <xdr:col>18</xdr:col>
      <xdr:colOff>1029207</xdr:colOff>
      <xdr:row>21</xdr:row>
      <xdr:rowOff>400112</xdr:rowOff>
    </xdr:to>
    <xdr:pic>
      <xdr:nvPicPr>
        <xdr:cNvPr id="6" name="Picture 5">
          <a:extLst>
            <a:ext uri="{FF2B5EF4-FFF2-40B4-BE49-F238E27FC236}">
              <a16:creationId xmlns:a16="http://schemas.microsoft.com/office/drawing/2014/main" id="{A16CAC39-6F5B-D4BF-F5DB-4275918FE0E0}"/>
            </a:ext>
          </a:extLst>
        </xdr:cNvPr>
        <xdr:cNvPicPr>
          <a:picLocks noChangeAspect="1"/>
        </xdr:cNvPicPr>
      </xdr:nvPicPr>
      <xdr:blipFill>
        <a:blip xmlns:r="http://schemas.openxmlformats.org/officeDocument/2006/relationships" r:embed="rId2"/>
        <a:stretch>
          <a:fillRect/>
        </a:stretch>
      </xdr:blipFill>
      <xdr:spPr>
        <a:xfrm>
          <a:off x="7753350" y="4581525"/>
          <a:ext cx="3629532" cy="38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1</xdr:row>
      <xdr:rowOff>104775</xdr:rowOff>
    </xdr:from>
    <xdr:to>
      <xdr:col>4</xdr:col>
      <xdr:colOff>598170</xdr:colOff>
      <xdr:row>4</xdr:row>
      <xdr:rowOff>129540</xdr:rowOff>
    </xdr:to>
    <xdr:pic>
      <xdr:nvPicPr>
        <xdr:cNvPr id="3" name="Picture 2">
          <a:extLst>
            <a:ext uri="{FF2B5EF4-FFF2-40B4-BE49-F238E27FC236}">
              <a16:creationId xmlns:a16="http://schemas.microsoft.com/office/drawing/2014/main" id="{A704AA3D-BA2E-4DDC-864E-E3F2D0ABB7D2}"/>
            </a:ext>
          </a:extLst>
        </xdr:cNvPr>
        <xdr:cNvPicPr>
          <a:picLocks noChangeAspect="1"/>
        </xdr:cNvPicPr>
      </xdr:nvPicPr>
      <xdr:blipFill>
        <a:blip xmlns:r="http://schemas.openxmlformats.org/officeDocument/2006/relationships" r:embed="rId1"/>
        <a:stretch>
          <a:fillRect/>
        </a:stretch>
      </xdr:blipFill>
      <xdr:spPr>
        <a:xfrm>
          <a:off x="180975" y="104775"/>
          <a:ext cx="2857500" cy="600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74083</xdr:colOff>
      <xdr:row>1</xdr:row>
      <xdr:rowOff>137583</xdr:rowOff>
    </xdr:from>
    <xdr:to>
      <xdr:col>0</xdr:col>
      <xdr:colOff>2949998</xdr:colOff>
      <xdr:row>4</xdr:row>
      <xdr:rowOff>171873</xdr:rowOff>
    </xdr:to>
    <xdr:pic>
      <xdr:nvPicPr>
        <xdr:cNvPr id="2" name="Picture 1">
          <a:extLst>
            <a:ext uri="{FF2B5EF4-FFF2-40B4-BE49-F238E27FC236}">
              <a16:creationId xmlns:a16="http://schemas.microsoft.com/office/drawing/2014/main" id="{F29067C8-0C67-4676-8AF2-6594B2844710}"/>
            </a:ext>
          </a:extLst>
        </xdr:cNvPr>
        <xdr:cNvPicPr>
          <a:picLocks noChangeAspect="1"/>
        </xdr:cNvPicPr>
      </xdr:nvPicPr>
      <xdr:blipFill>
        <a:blip xmlns:r="http://schemas.openxmlformats.org/officeDocument/2006/relationships" r:embed="rId1"/>
        <a:stretch>
          <a:fillRect/>
        </a:stretch>
      </xdr:blipFill>
      <xdr:spPr>
        <a:xfrm>
          <a:off x="74083" y="317500"/>
          <a:ext cx="2870200" cy="5664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nicsonline.sharepoint.com/sites/TM-NIFC-MembersFileshare/Shared%20Documents/Data%20Project/PESA%20Plus%20summer%202024/PESA%20Plus%202024%20Dataset%20with%20NIFC%20methodology%20check%20with%20DELs.xlsx" TargetMode="External"/><Relationship Id="rId2" Type="http://schemas.microsoft.com/office/2019/04/relationships/externalLinkLongPath" Target="https://nicsonline.sharepoint.com/sites/TM-NIFC-MembersFileshare/Shared%20Documents/Data%20Project/Databank%20and%20User%20Guide%20-%20versions%20for%20publication/PESA%20Plus%20summer%202024/PESA%20Plus%202024%20Dataset%20with%20NIFC%20methodology%20check%20with%20DELs.xlsx?93952717" TargetMode="External"/><Relationship Id="rId1" Type="http://schemas.openxmlformats.org/officeDocument/2006/relationships/externalLinkPath" Target="file:///\\93952717\PESA%20Plus%202024%20Dataset%20with%20NIFC%20methodology%20check%20with%20DEL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nicsonline.sharepoint.com/sites/TM-NIFC-MembersFileshare/Shared%20Documents/Data%20Project/Data%20to%20pull%20into%20databank.xlsx" TargetMode="External"/><Relationship Id="rId1" Type="http://schemas.openxmlformats.org/officeDocument/2006/relationships/externalLinkPath" Target="https://nicsonline.sharepoint.com/sites/TM-NIFC-MembersFileshare/Shared%20Documents/Data%20Project/Databank%20and%20User%20Guide%20-%20versions%20for%20publication/Data%20to%20pull%20into%20databa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zywqtr6vL0OULtUJs_4_qy1Q2M3a3dNHvBB9_QKyrFmsHxXnz59MR4wD5mS7oV-g" itemId="01HTICYVENYWUKTS2S6RCJ7XCGBDHJ6MID">
      <xxl21:absoluteUrl r:id="rId3"/>
    </xxl21:alternateUrls>
    <sheetNames>
      <sheetName val="Read me"/>
      <sheetName val="Main outputs (pivot tables)--&gt;"/>
      <sheetName val="DoF Dept DELs"/>
      <sheetName val="DoF Minor dept DELs"/>
      <sheetName val="Other stuff in PESA DELs"/>
      <sheetName val="PESA DELs"/>
      <sheetName val="Starter table for money in&amp;out"/>
      <sheetName val="PESA Plus Dataset--&gt;"/>
      <sheetName val="PESA 24 Dataset"/>
      <sheetName val="Lookup"/>
      <sheetName val="HMT QA and Checks--&gt;"/>
      <sheetName val="Pivot table check v publ PESA"/>
      <sheetName val="Check vs PES23"/>
      <sheetName val="PESA24 Tables"/>
      <sheetName val="check lookup sheet is correct"/>
      <sheetName val="check lookup - income"/>
      <sheetName val="check lookup - spend"/>
      <sheetName val="NIFC checks on methodology --&gt;"/>
      <sheetName val="Check Sp v Inc, all"/>
      <sheetName val="Check Sp v Inc, Curr income"/>
      <sheetName val="Check Sp v Inc, Curr spend"/>
      <sheetName val="Check Sp v Inc, Cap income"/>
      <sheetName val="Check Sp v Inc, Cap spend"/>
      <sheetName val="Check mthd Sp v Inc - CG grants"/>
      <sheetName val="Check mthd Sp v Inc - CG loans"/>
      <sheetName val="Check mthd Sp v Inc- st lns I&amp;R"/>
      <sheetName val="(do not use) Original Raw Data"/>
    </sheetNames>
    <sheetDataSet>
      <sheetData sheetId="0"/>
      <sheetData sheetId="1"/>
      <sheetData sheetId="2">
        <row r="10">
          <cell r="J10">
            <v>205.315</v>
          </cell>
          <cell r="K10">
            <v>578.22199999999998</v>
          </cell>
          <cell r="L10">
            <v>573.83799999999997</v>
          </cell>
          <cell r="M10">
            <v>563.05600000000004</v>
          </cell>
          <cell r="N10">
            <v>600.29200000000003</v>
          </cell>
        </row>
        <row r="11">
          <cell r="J11">
            <v>2143.2559999999999</v>
          </cell>
          <cell r="K11">
            <v>2463.2310000000002</v>
          </cell>
          <cell r="L11">
            <v>2500.25</v>
          </cell>
          <cell r="M11">
            <v>2647.49</v>
          </cell>
          <cell r="N11">
            <v>2877.567</v>
          </cell>
        </row>
        <row r="12">
          <cell r="J12">
            <v>1019.292</v>
          </cell>
          <cell r="K12">
            <v>1287.9970000000001</v>
          </cell>
          <cell r="L12">
            <v>1096.3119999999999</v>
          </cell>
          <cell r="M12">
            <v>779.928</v>
          </cell>
          <cell r="N12">
            <v>792.798</v>
          </cell>
        </row>
        <row r="13">
          <cell r="J13">
            <v>167.39400000000001</v>
          </cell>
          <cell r="K13">
            <v>551.54</v>
          </cell>
          <cell r="L13">
            <v>288.33699999999999</v>
          </cell>
          <cell r="M13">
            <v>168.17599999999999</v>
          </cell>
          <cell r="N13">
            <v>177.45699999999999</v>
          </cell>
        </row>
        <row r="14">
          <cell r="J14">
            <v>5988.8249999999998</v>
          </cell>
          <cell r="K14">
            <v>7167.7489999999998</v>
          </cell>
          <cell r="L14">
            <v>7050.1679999999997</v>
          </cell>
          <cell r="M14">
            <v>7319.933</v>
          </cell>
          <cell r="N14">
            <v>7941.12</v>
          </cell>
        </row>
        <row r="15">
          <cell r="J15">
            <v>1083.1489999999999</v>
          </cell>
          <cell r="K15">
            <v>1126.578</v>
          </cell>
          <cell r="L15">
            <v>1180.174</v>
          </cell>
          <cell r="M15">
            <v>1178.24</v>
          </cell>
          <cell r="N15">
            <v>1258.8889999999999</v>
          </cell>
        </row>
        <row r="16">
          <cell r="J16">
            <v>85.866</v>
          </cell>
          <cell r="K16">
            <v>93.701999999999998</v>
          </cell>
          <cell r="L16">
            <v>101.934</v>
          </cell>
          <cell r="M16">
            <v>105.738</v>
          </cell>
          <cell r="N16">
            <v>108.989</v>
          </cell>
        </row>
        <row r="17">
          <cell r="J17">
            <v>72.775000000000006</v>
          </cell>
          <cell r="K17">
            <v>96.381</v>
          </cell>
          <cell r="L17">
            <v>122.71</v>
          </cell>
          <cell r="M17">
            <v>150.07599999999999</v>
          </cell>
          <cell r="N17">
            <v>156.244</v>
          </cell>
        </row>
        <row r="18">
          <cell r="J18">
            <v>405.399</v>
          </cell>
          <cell r="K18">
            <v>691.80100000000004</v>
          </cell>
          <cell r="L18">
            <v>572.26300000000003</v>
          </cell>
          <cell r="M18">
            <v>521.94100000000003</v>
          </cell>
          <cell r="N18">
            <v>631.81799999999998</v>
          </cell>
        </row>
        <row r="19">
          <cell r="J19">
            <v>794.28399999999999</v>
          </cell>
          <cell r="K19">
            <v>1091.461</v>
          </cell>
          <cell r="L19">
            <v>958.18200000000002</v>
          </cell>
          <cell r="M19">
            <v>847.63599999999997</v>
          </cell>
          <cell r="N19">
            <v>869.49199999999996</v>
          </cell>
        </row>
        <row r="20">
          <cell r="J20">
            <v>11965.555</v>
          </cell>
          <cell r="K20">
            <v>15148.662</v>
          </cell>
          <cell r="L20">
            <v>14444.168</v>
          </cell>
          <cell r="M20">
            <v>14282.214</v>
          </cell>
          <cell r="N20">
            <v>15414.665999999999</v>
          </cell>
        </row>
        <row r="21">
          <cell r="J21">
            <v>24.457999999999998</v>
          </cell>
          <cell r="K21">
            <v>20.175999999999998</v>
          </cell>
          <cell r="L21">
            <v>24.08</v>
          </cell>
          <cell r="M21">
            <v>31.83</v>
          </cell>
          <cell r="N21">
            <v>38.463000000000001</v>
          </cell>
        </row>
        <row r="22">
          <cell r="J22">
            <v>0.68</v>
          </cell>
          <cell r="K22">
            <v>0.876</v>
          </cell>
          <cell r="L22">
            <v>1.177</v>
          </cell>
          <cell r="M22">
            <v>2.3570000000000002</v>
          </cell>
          <cell r="N22">
            <v>3.0329999999999999</v>
          </cell>
        </row>
        <row r="23">
          <cell r="J23">
            <v>193.119</v>
          </cell>
          <cell r="K23">
            <v>232.876</v>
          </cell>
          <cell r="L23">
            <v>-129.56899999999999</v>
          </cell>
          <cell r="M23">
            <v>82.546999999999997</v>
          </cell>
          <cell r="N23">
            <v>131.22999999999999</v>
          </cell>
        </row>
        <row r="24">
          <cell r="J24">
            <v>34.125999999999998</v>
          </cell>
          <cell r="K24">
            <v>35.872999999999998</v>
          </cell>
          <cell r="L24">
            <v>34.039000000000001</v>
          </cell>
          <cell r="M24">
            <v>52.043999999999997</v>
          </cell>
          <cell r="N24">
            <v>52.350999999999999</v>
          </cell>
        </row>
        <row r="25">
          <cell r="J25">
            <v>150.066</v>
          </cell>
          <cell r="K25">
            <v>150.63499999999999</v>
          </cell>
          <cell r="L25">
            <v>171.364</v>
          </cell>
          <cell r="M25">
            <v>197.27500000000001</v>
          </cell>
          <cell r="N25">
            <v>220.22499999999999</v>
          </cell>
        </row>
        <row r="26">
          <cell r="J26">
            <v>66.305000000000007</v>
          </cell>
          <cell r="K26">
            <v>77.674999999999997</v>
          </cell>
          <cell r="L26">
            <v>80.259</v>
          </cell>
          <cell r="M26">
            <v>85.995000000000005</v>
          </cell>
          <cell r="N26">
            <v>99.102999999999994</v>
          </cell>
        </row>
        <row r="27">
          <cell r="J27">
            <v>5.3659999999999997</v>
          </cell>
          <cell r="K27">
            <v>5.4729999999999999</v>
          </cell>
          <cell r="L27">
            <v>5.1970000000000001</v>
          </cell>
          <cell r="M27">
            <v>8.5489999999999995</v>
          </cell>
          <cell r="N27">
            <v>7.2779999999999996</v>
          </cell>
        </row>
        <row r="28">
          <cell r="J28">
            <v>0.72799999999999998</v>
          </cell>
          <cell r="K28">
            <v>0.78500000000000003</v>
          </cell>
          <cell r="L28">
            <v>5.7679999999999998</v>
          </cell>
          <cell r="M28">
            <v>-2.1190000000000002</v>
          </cell>
          <cell r="N28">
            <v>-5.3760000000000003</v>
          </cell>
        </row>
        <row r="29">
          <cell r="J29">
            <v>100.53400000000001</v>
          </cell>
          <cell r="K29">
            <v>107.548</v>
          </cell>
          <cell r="L29">
            <v>117.28100000000001</v>
          </cell>
          <cell r="M29">
            <v>123.07599999999999</v>
          </cell>
          <cell r="N29">
            <v>136.46100000000001</v>
          </cell>
        </row>
        <row r="30">
          <cell r="J30">
            <v>8.9390000000000001</v>
          </cell>
          <cell r="K30">
            <v>9.0239999999999991</v>
          </cell>
          <cell r="L30">
            <v>9.5530000000000008</v>
          </cell>
          <cell r="M30">
            <v>15.106</v>
          </cell>
          <cell r="N30">
            <v>21.640999999999998</v>
          </cell>
        </row>
        <row r="31">
          <cell r="J31">
            <v>584.32100000000003</v>
          </cell>
          <cell r="K31">
            <v>640.94100000000003</v>
          </cell>
          <cell r="L31">
            <v>319.149</v>
          </cell>
          <cell r="M31">
            <v>596.66</v>
          </cell>
          <cell r="N31">
            <v>704.40899999999999</v>
          </cell>
        </row>
        <row r="33">
          <cell r="J33">
            <v>-11.207000000000001</v>
          </cell>
          <cell r="K33">
            <v>-23.981999999999999</v>
          </cell>
          <cell r="L33">
            <v>-18.231000000000002</v>
          </cell>
          <cell r="M33">
            <v>-8.7040000000000006</v>
          </cell>
          <cell r="N33">
            <v>12.358000000000001</v>
          </cell>
        </row>
        <row r="34">
          <cell r="J34">
            <v>-7.4999999999999997E-2</v>
          </cell>
          <cell r="K34">
            <v>-0.121</v>
          </cell>
          <cell r="L34">
            <v>-0.51200000000000001</v>
          </cell>
          <cell r="M34">
            <v>-4.9000000000000002E-2</v>
          </cell>
          <cell r="N34">
            <v>-0.05</v>
          </cell>
        </row>
        <row r="35">
          <cell r="J35">
            <v>25.245999999999999</v>
          </cell>
          <cell r="K35">
            <v>105.72499999999999</v>
          </cell>
          <cell r="L35">
            <v>22.8</v>
          </cell>
          <cell r="M35">
            <v>50.313000000000002</v>
          </cell>
          <cell r="N35">
            <v>6.266</v>
          </cell>
        </row>
        <row r="36">
          <cell r="J36">
            <v>-1.1479999999999999</v>
          </cell>
          <cell r="K36">
            <v>9.0060000000000002</v>
          </cell>
          <cell r="L36">
            <v>8.984</v>
          </cell>
          <cell r="M36">
            <v>5.0960000000000001</v>
          </cell>
          <cell r="N36">
            <v>-1.0620000000000001</v>
          </cell>
        </row>
        <row r="37">
          <cell r="J37">
            <v>-56.652999999999999</v>
          </cell>
          <cell r="K37">
            <v>0.158</v>
          </cell>
          <cell r="L37">
            <v>-10.52</v>
          </cell>
          <cell r="M37">
            <v>-15.73</v>
          </cell>
          <cell r="N37">
            <v>-24.96</v>
          </cell>
        </row>
        <row r="38">
          <cell r="J38">
            <v>-43.837000000000003</v>
          </cell>
          <cell r="K38">
            <v>90.786000000000001</v>
          </cell>
          <cell r="L38">
            <v>2.5209999999999999</v>
          </cell>
          <cell r="M38">
            <v>30.925999999999998</v>
          </cell>
          <cell r="N38">
            <v>-7.4480000000000004</v>
          </cell>
        </row>
        <row r="39">
          <cell r="J39">
            <v>80.882000000000005</v>
          </cell>
          <cell r="K39">
            <v>85.808000000000007</v>
          </cell>
          <cell r="L39">
            <v>87.338999999999999</v>
          </cell>
          <cell r="M39">
            <v>82.293999999999997</v>
          </cell>
          <cell r="N39">
            <v>97.319000000000003</v>
          </cell>
        </row>
        <row r="40">
          <cell r="J40">
            <v>166.18100000000001</v>
          </cell>
          <cell r="K40">
            <v>162.62100000000001</v>
          </cell>
          <cell r="L40">
            <v>209.167</v>
          </cell>
          <cell r="M40">
            <v>211.804</v>
          </cell>
          <cell r="N40">
            <v>276.35599999999999</v>
          </cell>
        </row>
        <row r="41">
          <cell r="J41">
            <v>89.213999999999999</v>
          </cell>
          <cell r="K41">
            <v>111.36499999999999</v>
          </cell>
          <cell r="L41">
            <v>130.136</v>
          </cell>
          <cell r="M41">
            <v>228.35499999999999</v>
          </cell>
          <cell r="N41">
            <v>207.613</v>
          </cell>
        </row>
        <row r="42">
          <cell r="J42">
            <v>28.998000000000001</v>
          </cell>
          <cell r="K42">
            <v>16.748999999999999</v>
          </cell>
          <cell r="L42">
            <v>32.540999999999997</v>
          </cell>
          <cell r="M42">
            <v>31.757999999999999</v>
          </cell>
          <cell r="N42">
            <v>34.445</v>
          </cell>
        </row>
        <row r="43">
          <cell r="J43">
            <v>220.27199999999999</v>
          </cell>
          <cell r="K43">
            <v>354.93599999999998</v>
          </cell>
          <cell r="L43">
            <v>329.60599999999999</v>
          </cell>
          <cell r="M43">
            <v>358.13200000000001</v>
          </cell>
          <cell r="N43">
            <v>468.97899999999998</v>
          </cell>
        </row>
        <row r="44">
          <cell r="J44">
            <v>76.402000000000001</v>
          </cell>
          <cell r="K44">
            <v>71.67</v>
          </cell>
          <cell r="L44">
            <v>72.463999999999999</v>
          </cell>
          <cell r="M44">
            <v>76.222999999999999</v>
          </cell>
          <cell r="N44">
            <v>88.159000000000006</v>
          </cell>
        </row>
        <row r="45">
          <cell r="J45">
            <v>1.8560000000000001</v>
          </cell>
          <cell r="K45">
            <v>2.2250000000000001</v>
          </cell>
          <cell r="L45">
            <v>4.1310000000000002</v>
          </cell>
          <cell r="M45">
            <v>5.7009999999999996</v>
          </cell>
          <cell r="N45">
            <v>3.6970000000000001</v>
          </cell>
        </row>
        <row r="46">
          <cell r="J46">
            <v>15.314</v>
          </cell>
          <cell r="K46">
            <v>13.331</v>
          </cell>
          <cell r="L46">
            <v>12.215999999999999</v>
          </cell>
          <cell r="M46">
            <v>10.497</v>
          </cell>
          <cell r="N46">
            <v>12.398</v>
          </cell>
        </row>
        <row r="47">
          <cell r="J47">
            <v>504.79</v>
          </cell>
          <cell r="K47">
            <v>577.52499999999998</v>
          </cell>
          <cell r="L47">
            <v>744.30899999999997</v>
          </cell>
          <cell r="M47">
            <v>791.33600000000001</v>
          </cell>
          <cell r="N47">
            <v>826.04399999999998</v>
          </cell>
        </row>
        <row r="48">
          <cell r="J48">
            <v>215.73099999999999</v>
          </cell>
          <cell r="K48">
            <v>229.03800000000001</v>
          </cell>
          <cell r="L48">
            <v>276.11399999999998</v>
          </cell>
          <cell r="M48">
            <v>269.27</v>
          </cell>
          <cell r="N48">
            <v>251.245</v>
          </cell>
        </row>
        <row r="49">
          <cell r="J49">
            <v>1399.64</v>
          </cell>
          <cell r="K49">
            <v>1625.268</v>
          </cell>
          <cell r="L49">
            <v>1898.0229999999999</v>
          </cell>
          <cell r="M49">
            <v>2065.37</v>
          </cell>
          <cell r="N49">
            <v>2266.2550000000001</v>
          </cell>
        </row>
      </sheetData>
      <sheetData sheetId="3">
        <row r="10">
          <cell r="J10">
            <v>6.452</v>
          </cell>
          <cell r="K10">
            <v>7.1040000000000001</v>
          </cell>
          <cell r="L10">
            <v>7.3689999999999998</v>
          </cell>
          <cell r="M10">
            <v>7.7629999999999999</v>
          </cell>
          <cell r="N10">
            <v>8.25</v>
          </cell>
        </row>
        <row r="11">
          <cell r="J11">
            <v>34.752000000000002</v>
          </cell>
          <cell r="K11">
            <v>33.880000000000003</v>
          </cell>
          <cell r="L11">
            <v>36.655999999999999</v>
          </cell>
          <cell r="M11">
            <v>37.512999999999998</v>
          </cell>
          <cell r="N11">
            <v>39.104999999999997</v>
          </cell>
        </row>
        <row r="12">
          <cell r="J12">
            <v>9.7449999999999992</v>
          </cell>
          <cell r="K12">
            <v>10.448</v>
          </cell>
          <cell r="L12">
            <v>12.554</v>
          </cell>
          <cell r="M12">
            <v>14.12</v>
          </cell>
          <cell r="N12">
            <v>14.917999999999999</v>
          </cell>
        </row>
        <row r="13">
          <cell r="J13">
            <v>6.9000000000000006E-2</v>
          </cell>
          <cell r="K13">
            <v>9.5000000000000001E-2</v>
          </cell>
          <cell r="L13">
            <v>0.10199999999999999</v>
          </cell>
          <cell r="M13">
            <v>0.108</v>
          </cell>
          <cell r="N13">
            <v>1E-3</v>
          </cell>
        </row>
        <row r="14">
          <cell r="J14">
            <v>32.003999999999998</v>
          </cell>
          <cell r="K14">
            <v>39.085000000000001</v>
          </cell>
          <cell r="L14">
            <v>41.747</v>
          </cell>
          <cell r="M14">
            <v>42.314999999999998</v>
          </cell>
          <cell r="N14">
            <v>42.877000000000002</v>
          </cell>
        </row>
        <row r="15">
          <cell r="J15">
            <v>2.8439999999999999</v>
          </cell>
          <cell r="K15">
            <v>3.09</v>
          </cell>
          <cell r="L15">
            <v>3.5059999999999998</v>
          </cell>
          <cell r="M15">
            <v>3.919</v>
          </cell>
          <cell r="N15">
            <v>3.8380000000000001</v>
          </cell>
        </row>
        <row r="18">
          <cell r="J18">
            <v>0.124</v>
          </cell>
          <cell r="K18">
            <v>0.13400000000000001</v>
          </cell>
          <cell r="L18">
            <v>0.127</v>
          </cell>
          <cell r="M18">
            <v>1.9610000000000001</v>
          </cell>
          <cell r="N18">
            <v>0.254</v>
          </cell>
        </row>
        <row r="19">
          <cell r="J19">
            <v>1.9930000000000001</v>
          </cell>
          <cell r="K19">
            <v>2.165</v>
          </cell>
          <cell r="L19">
            <v>1.704</v>
          </cell>
          <cell r="M19">
            <v>2.6909999999999998</v>
          </cell>
          <cell r="N19">
            <v>2.6850000000000001</v>
          </cell>
        </row>
        <row r="20">
          <cell r="J20">
            <v>6.6000000000000003E-2</v>
          </cell>
          <cell r="K20">
            <v>5.3999999999999999E-2</v>
          </cell>
          <cell r="L20">
            <v>4.9000000000000002E-2</v>
          </cell>
          <cell r="M20">
            <v>0.153</v>
          </cell>
          <cell r="N20">
            <v>0.153</v>
          </cell>
        </row>
        <row r="21">
          <cell r="J21">
            <v>1.2999999999999999E-2</v>
          </cell>
          <cell r="K21">
            <v>8.9999999999999993E-3</v>
          </cell>
          <cell r="L21">
            <v>6.0000000000000001E-3</v>
          </cell>
          <cell r="M21">
            <v>0.2</v>
          </cell>
          <cell r="N21">
            <v>0.20899999999999999</v>
          </cell>
        </row>
        <row r="22">
          <cell r="J22">
            <v>3.1259999999999999</v>
          </cell>
          <cell r="K22">
            <v>3.0249999999999999</v>
          </cell>
          <cell r="L22">
            <v>3.2029999999999998</v>
          </cell>
          <cell r="M22">
            <v>3.3109999999999999</v>
          </cell>
          <cell r="N22">
            <v>3.8559999999999999</v>
          </cell>
        </row>
        <row r="23">
          <cell r="J23">
            <v>4.3999999999999997E-2</v>
          </cell>
          <cell r="K23">
            <v>8.5999999999999993E-2</v>
          </cell>
          <cell r="L23">
            <v>0.108</v>
          </cell>
          <cell r="M23">
            <v>0.23300000000000001</v>
          </cell>
          <cell r="N23">
            <v>0.121</v>
          </cell>
        </row>
        <row r="27">
          <cell r="J27">
            <v>0.16800000000000001</v>
          </cell>
          <cell r="K27">
            <v>0.27800000000000002</v>
          </cell>
          <cell r="L27">
            <v>3.1070000000000002</v>
          </cell>
          <cell r="M27">
            <v>1.99</v>
          </cell>
          <cell r="N27">
            <v>4.2999999999999997E-2</v>
          </cell>
        </row>
        <row r="28">
          <cell r="J28">
            <v>0.52700000000000002</v>
          </cell>
          <cell r="K28">
            <v>0.64800000000000002</v>
          </cell>
          <cell r="L28">
            <v>0.34899999999999998</v>
          </cell>
          <cell r="M28">
            <v>0.35699999999999998</v>
          </cell>
          <cell r="N28">
            <v>0.435</v>
          </cell>
        </row>
        <row r="29">
          <cell r="J29">
            <v>7.3999999999999996E-2</v>
          </cell>
          <cell r="K29">
            <v>9.0999999999999998E-2</v>
          </cell>
          <cell r="L29">
            <v>7.0000000000000001E-3</v>
          </cell>
          <cell r="M29">
            <v>0.49299999999999999</v>
          </cell>
          <cell r="N29">
            <v>7.1999999999999995E-2</v>
          </cell>
        </row>
        <row r="30">
          <cell r="J30">
            <v>6.0000000000000001E-3</v>
          </cell>
          <cell r="K30">
            <v>5.0000000000000001E-3</v>
          </cell>
          <cell r="L30">
            <v>0.02</v>
          </cell>
          <cell r="M30">
            <v>1.9E-2</v>
          </cell>
          <cell r="N30">
            <v>0.02</v>
          </cell>
        </row>
        <row r="31">
          <cell r="J31">
            <v>0.154</v>
          </cell>
          <cell r="K31">
            <v>0.92900000000000005</v>
          </cell>
          <cell r="L31">
            <v>0.39600000000000002</v>
          </cell>
          <cell r="M31">
            <v>2.7759999999999998</v>
          </cell>
          <cell r="N31">
            <v>3.0449999999999999</v>
          </cell>
        </row>
        <row r="32">
          <cell r="J32">
            <v>0.64100000000000001</v>
          </cell>
          <cell r="K32">
            <v>2.5000000000000001E-2</v>
          </cell>
          <cell r="L32">
            <v>2E-3</v>
          </cell>
          <cell r="M32">
            <v>4.5999999999999999E-2</v>
          </cell>
          <cell r="N32">
            <v>1.6E-2</v>
          </cell>
        </row>
        <row r="33">
          <cell r="J33">
            <v>0.23799999999999999</v>
          </cell>
          <cell r="K33">
            <v>0.249</v>
          </cell>
          <cell r="L33">
            <v>0.25</v>
          </cell>
          <cell r="M33">
            <v>0</v>
          </cell>
          <cell r="N33">
            <v>0</v>
          </cell>
        </row>
        <row r="34">
          <cell r="J34">
            <v>4.8000000000000001E-2</v>
          </cell>
          <cell r="K34">
            <v>0</v>
          </cell>
          <cell r="L34">
            <v>0</v>
          </cell>
          <cell r="M34">
            <v>0.02</v>
          </cell>
          <cell r="N34">
            <v>6.6000000000000003E-2</v>
          </cell>
        </row>
      </sheetData>
      <sheetData sheetId="4">
        <row r="11">
          <cell r="J11">
            <v>-656.07500000000005</v>
          </cell>
          <cell r="K11">
            <v>-312.096</v>
          </cell>
          <cell r="L11">
            <v>-369.834</v>
          </cell>
          <cell r="M11">
            <v>-600.28899999999999</v>
          </cell>
          <cell r="N11">
            <v>-662.01900000000001</v>
          </cell>
        </row>
        <row r="12">
          <cell r="J12">
            <v>51.16</v>
          </cell>
          <cell r="K12">
            <v>47.935000000000002</v>
          </cell>
          <cell r="L12">
            <v>44.972000000000001</v>
          </cell>
          <cell r="M12">
            <v>42.994</v>
          </cell>
          <cell r="N12">
            <v>50.332999999999998</v>
          </cell>
        </row>
        <row r="14">
          <cell r="J14">
            <v>-9.5869999999999997</v>
          </cell>
          <cell r="K14">
            <v>0</v>
          </cell>
          <cell r="L14">
            <v>-80</v>
          </cell>
          <cell r="M14">
            <v>-200</v>
          </cell>
          <cell r="N14">
            <v>-150</v>
          </cell>
        </row>
      </sheetData>
      <sheetData sheetId="5">
        <row r="21">
          <cell r="J21">
            <v>11360.64</v>
          </cell>
          <cell r="K21">
            <v>14884.501</v>
          </cell>
          <cell r="L21">
            <v>14119.306</v>
          </cell>
          <cell r="M21">
            <v>13724.919</v>
          </cell>
          <cell r="N21">
            <v>14802.98</v>
          </cell>
        </row>
        <row r="52">
          <cell r="J52">
            <v>1390.0530000000001</v>
          </cell>
          <cell r="K52">
            <v>1625.268</v>
          </cell>
          <cell r="L52">
            <v>1818.0229999999999</v>
          </cell>
          <cell r="M52">
            <v>1865.37</v>
          </cell>
          <cell r="N52">
            <v>2116.2550000000001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zywqtr6vL0OULtUJs_4_qy1Q2M3a3dNHvBB9_QKyrFmsHxXnz59MR4wD5mS7oV-g" itemId="01HTICYVFSQSATCBPEUZE3UP3JLWFP3VXA">
      <xxl21:absoluteUrl r:id="rId2"/>
    </xxl21:alternateUrls>
    <sheetNames>
      <sheetName val="Index"/>
      <sheetName val="Colour Code"/>
      <sheetName val="Source Data -&gt;&gt;"/>
      <sheetName val="Source data for Final O&amp;P's"/>
      <sheetName val="Source Data for 4 DEL's - BP"/>
      <sheetName val="Source data - RAME &amp; CAME"/>
      <sheetName val="PT Annex A HMT &amp; DoF DELs"/>
      <sheetName val="HMT and NIE DEL's"/>
      <sheetName val="Workings -&gt;&gt;"/>
      <sheetName val="Final Outturn"/>
      <sheetName val="Plans"/>
      <sheetName val="4 DEL's"/>
      <sheetName val="RAME &amp; CAME"/>
      <sheetName val="HMT &amp; DoF DELs workings for PT"/>
      <sheetName val="PT Final HMT&amp;DoF DELS"/>
    </sheetNames>
    <sheetDataSet>
      <sheetData sheetId="0"/>
      <sheetData sheetId="1"/>
      <sheetData sheetId="2"/>
      <sheetData sheetId="3"/>
      <sheetData sheetId="4"/>
      <sheetData sheetId="5"/>
      <sheetData sheetId="6"/>
      <sheetData sheetId="7"/>
      <sheetData sheetId="8"/>
      <sheetData sheetId="9">
        <row r="6">
          <cell r="B6" t="str">
            <v>DAERA</v>
          </cell>
        </row>
        <row r="7">
          <cell r="B7" t="str">
            <v>DfC</v>
          </cell>
        </row>
        <row r="8">
          <cell r="B8" t="str">
            <v>DfE</v>
          </cell>
        </row>
        <row r="9">
          <cell r="B9" t="str">
            <v>DE</v>
          </cell>
        </row>
        <row r="10">
          <cell r="B10" t="str">
            <v>DoF</v>
          </cell>
        </row>
        <row r="11">
          <cell r="B11" t="str">
            <v>DoH</v>
          </cell>
        </row>
        <row r="12">
          <cell r="B12" t="str">
            <v>DfI</v>
          </cell>
        </row>
        <row r="13">
          <cell r="B13" t="str">
            <v>DOJ</v>
          </cell>
        </row>
        <row r="14">
          <cell r="B14" t="str">
            <v>TEO</v>
          </cell>
        </row>
        <row r="15">
          <cell r="B15" t="str">
            <v>FSA</v>
          </cell>
        </row>
        <row r="16">
          <cell r="B16" t="str">
            <v>NIA</v>
          </cell>
        </row>
        <row r="17">
          <cell r="B17" t="str">
            <v>NIAO</v>
          </cell>
        </row>
        <row r="18">
          <cell r="B18" t="str">
            <v>NIAUR</v>
          </cell>
        </row>
        <row r="19">
          <cell r="B19" t="str">
            <v>NIPSO</v>
          </cell>
        </row>
        <row r="20">
          <cell r="B20" t="str">
            <v>PPS</v>
          </cell>
        </row>
        <row r="21">
          <cell r="B21" t="str">
            <v>Total Minor Departments</v>
          </cell>
        </row>
        <row r="22">
          <cell r="B22" t="str">
            <v>Total Departments</v>
          </cell>
        </row>
      </sheetData>
      <sheetData sheetId="10">
        <row r="6">
          <cell r="B6" t="str">
            <v>DAERA</v>
          </cell>
          <cell r="C6">
            <v>216023</v>
          </cell>
          <cell r="D6">
            <v>184119</v>
          </cell>
          <cell r="E6">
            <v>213303</v>
          </cell>
          <cell r="F6">
            <v>230709</v>
          </cell>
          <cell r="G6">
            <v>599534</v>
          </cell>
        </row>
        <row r="7">
          <cell r="B7" t="str">
            <v>DfC</v>
          </cell>
          <cell r="C7">
            <v>817276</v>
          </cell>
          <cell r="D7">
            <v>838769</v>
          </cell>
          <cell r="E7">
            <v>846718</v>
          </cell>
          <cell r="F7">
            <v>807213</v>
          </cell>
          <cell r="G7">
            <v>1109255</v>
          </cell>
        </row>
        <row r="8">
          <cell r="B8" t="str">
            <v>DfE</v>
          </cell>
          <cell r="C8">
            <v>1083529</v>
          </cell>
          <cell r="D8">
            <v>1001371</v>
          </cell>
          <cell r="E8">
            <v>956346</v>
          </cell>
          <cell r="F8">
            <v>1013351</v>
          </cell>
          <cell r="G8">
            <v>1666074</v>
          </cell>
        </row>
        <row r="9">
          <cell r="B9" t="str">
            <v>DE</v>
          </cell>
          <cell r="C9">
            <v>1940362</v>
          </cell>
          <cell r="D9">
            <v>1967433</v>
          </cell>
          <cell r="E9">
            <v>2023972</v>
          </cell>
          <cell r="F9">
            <v>2146851</v>
          </cell>
          <cell r="G9">
            <v>2486352</v>
          </cell>
        </row>
        <row r="10">
          <cell r="B10" t="str">
            <v>DoF</v>
          </cell>
          <cell r="C10">
            <v>167749</v>
          </cell>
          <cell r="D10">
            <v>187628</v>
          </cell>
          <cell r="E10">
            <v>180798</v>
          </cell>
          <cell r="F10">
            <v>205986</v>
          </cell>
          <cell r="G10">
            <v>635402</v>
          </cell>
        </row>
        <row r="11">
          <cell r="B11" t="str">
            <v>DoH</v>
          </cell>
          <cell r="C11">
            <v>5104528</v>
          </cell>
          <cell r="D11">
            <v>5339387</v>
          </cell>
          <cell r="E11">
            <v>5676913</v>
          </cell>
          <cell r="F11">
            <v>6152559</v>
          </cell>
          <cell r="G11">
            <v>7314455</v>
          </cell>
        </row>
        <row r="12">
          <cell r="B12" t="str">
            <v>DfI</v>
          </cell>
          <cell r="C12">
            <v>480838</v>
          </cell>
          <cell r="D12">
            <v>494231</v>
          </cell>
          <cell r="E12">
            <v>512474</v>
          </cell>
          <cell r="F12">
            <v>513189</v>
          </cell>
          <cell r="G12">
            <v>810923</v>
          </cell>
        </row>
        <row r="13">
          <cell r="B13" t="str">
            <v>DOJ</v>
          </cell>
          <cell r="C13">
            <v>1127965</v>
          </cell>
          <cell r="D13">
            <v>1110614</v>
          </cell>
          <cell r="E13">
            <v>1113603</v>
          </cell>
          <cell r="F13">
            <v>1174555</v>
          </cell>
          <cell r="G13">
            <v>1215377</v>
          </cell>
        </row>
        <row r="14">
          <cell r="B14" t="str">
            <v>TEO</v>
          </cell>
          <cell r="C14">
            <v>77926</v>
          </cell>
          <cell r="D14">
            <v>76776</v>
          </cell>
          <cell r="E14">
            <v>74055</v>
          </cell>
          <cell r="F14">
            <v>75904</v>
          </cell>
          <cell r="G14">
            <v>100258</v>
          </cell>
        </row>
        <row r="15">
          <cell r="B15" t="str">
            <v>FSA</v>
          </cell>
          <cell r="C15">
            <v>8156</v>
          </cell>
          <cell r="D15">
            <v>8161</v>
          </cell>
          <cell r="E15">
            <v>8423</v>
          </cell>
          <cell r="F15">
            <v>10062</v>
          </cell>
          <cell r="G15">
            <v>11191</v>
          </cell>
        </row>
        <row r="16">
          <cell r="B16" t="str">
            <v>NIA</v>
          </cell>
          <cell r="C16">
            <v>40495</v>
          </cell>
          <cell r="D16">
            <v>36110</v>
          </cell>
          <cell r="E16">
            <v>34826</v>
          </cell>
          <cell r="F16">
            <v>36278</v>
          </cell>
          <cell r="G16">
            <v>45051</v>
          </cell>
        </row>
        <row r="17">
          <cell r="B17" t="str">
            <v>NIAO</v>
          </cell>
          <cell r="C17">
            <v>8035</v>
          </cell>
          <cell r="D17">
            <v>7752</v>
          </cell>
          <cell r="E17">
            <v>7391</v>
          </cell>
          <cell r="F17">
            <v>6746</v>
          </cell>
          <cell r="G17">
            <v>7490</v>
          </cell>
        </row>
        <row r="18">
          <cell r="B18" t="str">
            <v>NIAUR</v>
          </cell>
          <cell r="C18">
            <v>114</v>
          </cell>
          <cell r="D18">
            <v>128</v>
          </cell>
          <cell r="E18">
            <v>146</v>
          </cell>
          <cell r="F18">
            <v>83</v>
          </cell>
          <cell r="G18">
            <v>106</v>
          </cell>
        </row>
        <row r="19">
          <cell r="B19" t="str">
            <v>NIPSO</v>
          </cell>
          <cell r="C19">
            <v>2277</v>
          </cell>
          <cell r="D19">
            <v>2524</v>
          </cell>
          <cell r="E19">
            <v>2741</v>
          </cell>
          <cell r="F19">
            <v>2916</v>
          </cell>
          <cell r="G19">
            <v>3234</v>
          </cell>
        </row>
        <row r="20">
          <cell r="B20" t="str">
            <v>PPS</v>
          </cell>
          <cell r="C20">
            <v>33533</v>
          </cell>
          <cell r="D20">
            <v>34433</v>
          </cell>
          <cell r="E20">
            <v>34073</v>
          </cell>
          <cell r="F20">
            <v>37030</v>
          </cell>
          <cell r="G20">
            <v>37605</v>
          </cell>
        </row>
        <row r="21">
          <cell r="B21" t="str">
            <v>Total Minor Departments</v>
          </cell>
          <cell r="C21">
            <v>92610</v>
          </cell>
          <cell r="D21">
            <v>89108</v>
          </cell>
          <cell r="E21">
            <v>87600</v>
          </cell>
          <cell r="F21">
            <v>93115</v>
          </cell>
          <cell r="G21">
            <v>104677</v>
          </cell>
        </row>
        <row r="22">
          <cell r="B22" t="str">
            <v>Total Departments</v>
          </cell>
          <cell r="C22">
            <v>11108806</v>
          </cell>
          <cell r="D22">
            <v>11289436</v>
          </cell>
          <cell r="E22">
            <v>11685782</v>
          </cell>
          <cell r="F22">
            <v>12413432</v>
          </cell>
          <cell r="G22">
            <v>16042307</v>
          </cell>
        </row>
        <row r="26">
          <cell r="B26" t="str">
            <v>DAERA</v>
          </cell>
          <cell r="C26">
            <v>38759</v>
          </cell>
          <cell r="D26">
            <v>38924</v>
          </cell>
          <cell r="E26">
            <v>63832</v>
          </cell>
          <cell r="F26">
            <v>81673</v>
          </cell>
          <cell r="G26">
            <v>91047</v>
          </cell>
        </row>
        <row r="27">
          <cell r="B27" t="str">
            <v>DfC</v>
          </cell>
          <cell r="C27">
            <v>149959</v>
          </cell>
          <cell r="D27">
            <v>123196</v>
          </cell>
          <cell r="E27">
            <v>163998</v>
          </cell>
          <cell r="F27">
            <v>195673</v>
          </cell>
          <cell r="G27">
            <v>234402</v>
          </cell>
        </row>
        <row r="28">
          <cell r="B28" t="str">
            <v>DfE</v>
          </cell>
          <cell r="C28">
            <v>80757</v>
          </cell>
          <cell r="D28">
            <v>59453</v>
          </cell>
          <cell r="E28">
            <v>47931</v>
          </cell>
          <cell r="F28">
            <v>78737</v>
          </cell>
          <cell r="G28">
            <v>88366</v>
          </cell>
        </row>
        <row r="29">
          <cell r="B29" t="str">
            <v>DE</v>
          </cell>
          <cell r="C29">
            <v>198684</v>
          </cell>
          <cell r="D29">
            <v>171786</v>
          </cell>
          <cell r="E29">
            <v>174000</v>
          </cell>
          <cell r="F29">
            <v>167079</v>
          </cell>
          <cell r="G29">
            <v>163726</v>
          </cell>
        </row>
        <row r="30">
          <cell r="B30" t="str">
            <v>DoF</v>
          </cell>
          <cell r="C30">
            <v>34584</v>
          </cell>
          <cell r="D30">
            <v>32084</v>
          </cell>
          <cell r="E30">
            <v>36940</v>
          </cell>
          <cell r="F30">
            <v>30838</v>
          </cell>
          <cell r="G30">
            <v>18890</v>
          </cell>
        </row>
        <row r="31">
          <cell r="B31" t="str">
            <v>DoH</v>
          </cell>
          <cell r="C31">
            <v>243584</v>
          </cell>
          <cell r="D31">
            <v>221998</v>
          </cell>
          <cell r="E31">
            <v>262766</v>
          </cell>
          <cell r="F31">
            <v>275183</v>
          </cell>
          <cell r="G31">
            <v>358196</v>
          </cell>
        </row>
        <row r="32">
          <cell r="B32" t="str">
            <v>DfI</v>
          </cell>
          <cell r="C32">
            <v>412344</v>
          </cell>
          <cell r="D32">
            <v>424303</v>
          </cell>
          <cell r="E32">
            <v>518838</v>
          </cell>
          <cell r="F32">
            <v>505552</v>
          </cell>
          <cell r="G32">
            <v>588337</v>
          </cell>
        </row>
        <row r="33">
          <cell r="B33" t="str">
            <v>DOJ</v>
          </cell>
          <cell r="C33">
            <v>57930</v>
          </cell>
          <cell r="D33">
            <v>58930</v>
          </cell>
          <cell r="E33">
            <v>91041</v>
          </cell>
          <cell r="F33">
            <v>79304</v>
          </cell>
          <cell r="G33">
            <v>75063</v>
          </cell>
        </row>
        <row r="34">
          <cell r="B34" t="str">
            <v>TEO</v>
          </cell>
          <cell r="C34">
            <v>17541</v>
          </cell>
          <cell r="D34">
            <v>62320</v>
          </cell>
          <cell r="E34">
            <v>15661</v>
          </cell>
          <cell r="F34">
            <v>43010</v>
          </cell>
          <cell r="G34">
            <v>119781</v>
          </cell>
        </row>
        <row r="35">
          <cell r="B35" t="str">
            <v>FSA</v>
          </cell>
          <cell r="C35">
            <v>150</v>
          </cell>
          <cell r="D35">
            <v>223</v>
          </cell>
          <cell r="E35">
            <v>130</v>
          </cell>
          <cell r="F35">
            <v>161</v>
          </cell>
          <cell r="G35">
            <v>100</v>
          </cell>
        </row>
        <row r="36">
          <cell r="B36" t="str">
            <v>NIA</v>
          </cell>
          <cell r="C36">
            <v>1322</v>
          </cell>
          <cell r="D36">
            <v>404</v>
          </cell>
          <cell r="E36">
            <v>236</v>
          </cell>
          <cell r="F36">
            <v>262</v>
          </cell>
          <cell r="G36">
            <v>970</v>
          </cell>
        </row>
        <row r="37">
          <cell r="B37" t="str">
            <v>NIAO</v>
          </cell>
          <cell r="C37">
            <v>20</v>
          </cell>
          <cell r="D37">
            <v>82</v>
          </cell>
          <cell r="E37">
            <v>58</v>
          </cell>
          <cell r="F37">
            <v>438</v>
          </cell>
          <cell r="G37">
            <v>580</v>
          </cell>
        </row>
        <row r="38">
          <cell r="B38" t="str">
            <v>NIAUR</v>
          </cell>
          <cell r="C38">
            <v>11</v>
          </cell>
          <cell r="D38">
            <v>10</v>
          </cell>
          <cell r="E38">
            <v>13</v>
          </cell>
          <cell r="F38">
            <v>15</v>
          </cell>
          <cell r="G38">
            <v>5</v>
          </cell>
        </row>
        <row r="39">
          <cell r="B39" t="str">
            <v>NIPSO</v>
          </cell>
          <cell r="C39">
            <v>8</v>
          </cell>
          <cell r="D39">
            <v>15</v>
          </cell>
          <cell r="E39">
            <v>100</v>
          </cell>
          <cell r="F39">
            <v>770</v>
          </cell>
          <cell r="G39">
            <v>45</v>
          </cell>
        </row>
        <row r="40">
          <cell r="B40" t="str">
            <v>PPS</v>
          </cell>
          <cell r="C40">
            <v>1417</v>
          </cell>
          <cell r="D40">
            <v>900</v>
          </cell>
          <cell r="E40">
            <v>900</v>
          </cell>
          <cell r="F40">
            <v>910</v>
          </cell>
          <cell r="G40">
            <v>654</v>
          </cell>
        </row>
        <row r="41">
          <cell r="B41" t="str">
            <v>Total Minor Departments</v>
          </cell>
          <cell r="C41">
            <v>2928</v>
          </cell>
          <cell r="D41">
            <v>1634</v>
          </cell>
          <cell r="E41">
            <v>1437</v>
          </cell>
          <cell r="F41">
            <v>2556</v>
          </cell>
          <cell r="G41">
            <v>2354</v>
          </cell>
        </row>
        <row r="42">
          <cell r="B42" t="str">
            <v>Total Departments</v>
          </cell>
          <cell r="C42">
            <v>1237070</v>
          </cell>
          <cell r="D42">
            <v>1194628</v>
          </cell>
          <cell r="E42">
            <v>1376444</v>
          </cell>
          <cell r="F42">
            <v>1459605</v>
          </cell>
          <cell r="G42">
            <v>1740162</v>
          </cell>
        </row>
      </sheetData>
      <sheetData sheetId="11">
        <row r="3">
          <cell r="A3" t="str">
            <v>DAERA</v>
          </cell>
          <cell r="B3" t="str">
            <v>P099A001 -AGRICULTURE, ENVIRONMENT AND RURAL AFFAIRS</v>
          </cell>
          <cell r="C3">
            <v>181294</v>
          </cell>
          <cell r="D3">
            <v>17510</v>
          </cell>
          <cell r="E3"/>
          <cell r="F3">
            <v>164947</v>
          </cell>
          <cell r="G3">
            <v>19328</v>
          </cell>
          <cell r="H3"/>
          <cell r="I3">
            <v>190434</v>
          </cell>
          <cell r="J3">
            <v>22804</v>
          </cell>
          <cell r="L3">
            <v>205315</v>
          </cell>
          <cell r="M3">
            <v>24458</v>
          </cell>
          <cell r="O3">
            <v>577900</v>
          </cell>
          <cell r="P3">
            <v>20156</v>
          </cell>
        </row>
        <row r="4">
          <cell r="A4" t="str">
            <v>DfC</v>
          </cell>
          <cell r="B4" t="str">
            <v>P099A015 -COMMUNITIES</v>
          </cell>
          <cell r="C4">
            <v>730967</v>
          </cell>
          <cell r="D4">
            <v>7069</v>
          </cell>
          <cell r="E4"/>
          <cell r="F4">
            <v>748390</v>
          </cell>
          <cell r="G4">
            <v>7283</v>
          </cell>
          <cell r="H4"/>
          <cell r="I4">
            <v>775721</v>
          </cell>
          <cell r="J4">
            <v>8770</v>
          </cell>
          <cell r="L4">
            <v>740932</v>
          </cell>
          <cell r="M4">
            <v>8842</v>
          </cell>
          <cell r="O4">
            <v>985866</v>
          </cell>
          <cell r="P4">
            <v>8935</v>
          </cell>
        </row>
        <row r="5">
          <cell r="A5" t="str">
            <v>DfE</v>
          </cell>
          <cell r="B5" t="str">
            <v>P099A005 - ECONOMY</v>
          </cell>
          <cell r="C5">
            <v>865495</v>
          </cell>
          <cell r="D5">
            <v>225367</v>
          </cell>
          <cell r="E5"/>
          <cell r="F5">
            <v>819725</v>
          </cell>
          <cell r="G5">
            <v>180204</v>
          </cell>
          <cell r="H5"/>
          <cell r="I5">
            <v>828849</v>
          </cell>
          <cell r="J5">
            <v>133889</v>
          </cell>
          <cell r="L5">
            <v>1072644</v>
          </cell>
          <cell r="M5">
            <v>193216</v>
          </cell>
          <cell r="O5">
            <v>1393720</v>
          </cell>
          <cell r="P5">
            <v>233148</v>
          </cell>
        </row>
        <row r="6">
          <cell r="A6" t="str">
            <v>DE</v>
          </cell>
          <cell r="B6" t="str">
            <v>P099A003-EDUCATION</v>
          </cell>
          <cell r="C6">
            <v>1955316</v>
          </cell>
          <cell r="D6">
            <v>669</v>
          </cell>
          <cell r="E6"/>
          <cell r="F6">
            <v>1977622</v>
          </cell>
          <cell r="G6">
            <v>694</v>
          </cell>
          <cell r="H6"/>
          <cell r="I6">
            <v>2035301</v>
          </cell>
          <cell r="J6">
            <v>590</v>
          </cell>
          <cell r="L6">
            <v>2143256</v>
          </cell>
          <cell r="M6">
            <v>680</v>
          </cell>
          <cell r="O6">
            <v>2463434</v>
          </cell>
          <cell r="P6">
            <v>876</v>
          </cell>
        </row>
        <row r="7">
          <cell r="A7" t="str">
            <v>DoF</v>
          </cell>
          <cell r="B7" t="str">
            <v>P099A007 - FINANCE</v>
          </cell>
          <cell r="C7">
            <v>133872</v>
          </cell>
          <cell r="D7">
            <v>31839</v>
          </cell>
          <cell r="E7"/>
          <cell r="F7">
            <v>151158</v>
          </cell>
          <cell r="G7">
            <v>31655</v>
          </cell>
          <cell r="H7"/>
          <cell r="I7">
            <v>143625</v>
          </cell>
          <cell r="J7">
            <v>36009</v>
          </cell>
          <cell r="L7">
            <v>167394</v>
          </cell>
          <cell r="M7">
            <v>34126</v>
          </cell>
          <cell r="O7">
            <v>551439</v>
          </cell>
          <cell r="P7">
            <v>35873</v>
          </cell>
        </row>
        <row r="8">
          <cell r="A8" t="str">
            <v>DoH</v>
          </cell>
          <cell r="B8" t="str">
            <v>P099A008 - HEALTH</v>
          </cell>
          <cell r="C8">
            <v>4962369</v>
          </cell>
          <cell r="D8">
            <v>140744</v>
          </cell>
          <cell r="E8"/>
          <cell r="F8">
            <v>5182307</v>
          </cell>
          <cell r="G8">
            <v>145213</v>
          </cell>
          <cell r="H8"/>
          <cell r="I8">
            <v>5492683</v>
          </cell>
          <cell r="J8">
            <v>152361</v>
          </cell>
          <cell r="L8">
            <v>5988825</v>
          </cell>
          <cell r="M8">
            <v>150066</v>
          </cell>
          <cell r="O8">
            <v>7168902</v>
          </cell>
          <cell r="P8">
            <v>151825</v>
          </cell>
        </row>
        <row r="9">
          <cell r="A9" t="str">
            <v>DfI</v>
          </cell>
          <cell r="B9" t="str">
            <v>P099A014 - INFASTRUCTURE</v>
          </cell>
          <cell r="C9">
            <v>377473</v>
          </cell>
          <cell r="D9">
            <v>100330</v>
          </cell>
          <cell r="E9"/>
          <cell r="F9">
            <v>393042</v>
          </cell>
          <cell r="G9">
            <v>97228</v>
          </cell>
          <cell r="H9"/>
          <cell r="I9">
            <v>406286</v>
          </cell>
          <cell r="J9">
            <v>102275</v>
          </cell>
          <cell r="L9">
            <v>405399</v>
          </cell>
          <cell r="M9">
            <v>100534</v>
          </cell>
          <cell r="O9">
            <v>691436</v>
          </cell>
          <cell r="P9">
            <v>107310</v>
          </cell>
        </row>
        <row r="10">
          <cell r="A10" t="str">
            <v>DOJ</v>
          </cell>
          <cell r="B10" t="str">
            <v>P099A009-JUSTICE</v>
          </cell>
          <cell r="C10">
            <v>1041854</v>
          </cell>
          <cell r="D10">
            <v>61145</v>
          </cell>
          <cell r="E10"/>
          <cell r="F10">
            <v>1023744</v>
          </cell>
          <cell r="G10">
            <v>59320</v>
          </cell>
          <cell r="H10"/>
          <cell r="I10">
            <v>1026258</v>
          </cell>
          <cell r="J10">
            <v>62759</v>
          </cell>
          <cell r="L10">
            <v>1083149</v>
          </cell>
          <cell r="M10">
            <v>66305</v>
          </cell>
          <cell r="O10">
            <v>1125898</v>
          </cell>
          <cell r="P10">
            <v>77684</v>
          </cell>
        </row>
        <row r="11">
          <cell r="A11" t="str">
            <v>TEO</v>
          </cell>
          <cell r="B11" t="str">
            <v>P099A011 - THE EXECUTIVE OFFICE</v>
          </cell>
          <cell r="C11">
            <v>76814</v>
          </cell>
          <cell r="D11">
            <v>793</v>
          </cell>
          <cell r="E11"/>
          <cell r="F11">
            <v>75383</v>
          </cell>
          <cell r="G11">
            <v>785</v>
          </cell>
          <cell r="H11"/>
          <cell r="I11">
            <v>72537</v>
          </cell>
          <cell r="J11">
            <v>733</v>
          </cell>
          <cell r="L11">
            <v>72775</v>
          </cell>
          <cell r="M11">
            <v>728</v>
          </cell>
          <cell r="O11">
            <v>95675</v>
          </cell>
          <cell r="P11">
            <v>892</v>
          </cell>
        </row>
        <row r="12">
          <cell r="A12" t="str">
            <v>FSA</v>
          </cell>
          <cell r="B12"/>
          <cell r="C12"/>
          <cell r="D12"/>
          <cell r="E12"/>
          <cell r="F12"/>
          <cell r="G12"/>
          <cell r="H12"/>
          <cell r="I12"/>
          <cell r="J12"/>
          <cell r="L12"/>
          <cell r="M12"/>
          <cell r="O12"/>
          <cell r="P12"/>
        </row>
        <row r="13">
          <cell r="A13" t="str">
            <v>NIA</v>
          </cell>
          <cell r="B13"/>
          <cell r="C13"/>
          <cell r="D13"/>
          <cell r="E13"/>
          <cell r="F13"/>
          <cell r="G13"/>
          <cell r="H13"/>
          <cell r="I13"/>
          <cell r="J13"/>
          <cell r="L13"/>
          <cell r="M13"/>
          <cell r="O13"/>
          <cell r="P13"/>
        </row>
        <row r="14">
          <cell r="A14" t="str">
            <v>NIAO</v>
          </cell>
          <cell r="B14"/>
          <cell r="C14"/>
          <cell r="D14"/>
          <cell r="E14"/>
          <cell r="F14"/>
          <cell r="G14"/>
          <cell r="H14"/>
          <cell r="I14"/>
          <cell r="J14"/>
          <cell r="L14"/>
          <cell r="M14"/>
          <cell r="O14"/>
          <cell r="P14"/>
        </row>
        <row r="15">
          <cell r="A15" t="str">
            <v>NIAUR</v>
          </cell>
          <cell r="B15"/>
          <cell r="C15"/>
          <cell r="D15"/>
          <cell r="E15"/>
          <cell r="F15"/>
          <cell r="G15"/>
          <cell r="H15"/>
          <cell r="I15"/>
          <cell r="J15"/>
          <cell r="L15"/>
          <cell r="M15"/>
          <cell r="O15"/>
          <cell r="P15"/>
        </row>
        <row r="16">
          <cell r="A16" t="str">
            <v>NIPSO</v>
          </cell>
          <cell r="B16"/>
          <cell r="C16"/>
          <cell r="D16"/>
          <cell r="E16"/>
          <cell r="F16"/>
          <cell r="G16"/>
          <cell r="H16"/>
          <cell r="I16"/>
          <cell r="J16"/>
          <cell r="L16"/>
          <cell r="M16"/>
          <cell r="O16"/>
          <cell r="P16"/>
        </row>
        <row r="17">
          <cell r="A17" t="str">
            <v>PPS</v>
          </cell>
          <cell r="B17"/>
          <cell r="C17"/>
          <cell r="D17"/>
          <cell r="E17"/>
          <cell r="F17"/>
          <cell r="G17"/>
          <cell r="H17"/>
          <cell r="I17"/>
          <cell r="J17"/>
          <cell r="L17"/>
          <cell r="M17"/>
          <cell r="O17"/>
          <cell r="P17"/>
        </row>
        <row r="18">
          <cell r="A18" t="str">
            <v>Total Minor Departments</v>
          </cell>
          <cell r="B18" t="str">
            <v>P099A010-MINOR DEPARTMENTS</v>
          </cell>
          <cell r="C18">
            <v>87037</v>
          </cell>
          <cell r="D18">
            <v>4850</v>
          </cell>
          <cell r="E18"/>
          <cell r="F18">
            <v>81541</v>
          </cell>
          <cell r="G18">
            <v>4884</v>
          </cell>
          <cell r="H18"/>
          <cell r="I18">
            <v>80673</v>
          </cell>
          <cell r="J18">
            <v>5137</v>
          </cell>
          <cell r="K18"/>
          <cell r="L18">
            <v>85866</v>
          </cell>
          <cell r="M18">
            <v>5366</v>
          </cell>
          <cell r="N18"/>
          <cell r="O18">
            <v>93755</v>
          </cell>
          <cell r="P18">
            <v>5475</v>
          </cell>
        </row>
        <row r="19">
          <cell r="A19" t="str">
            <v>Total Departments = NIE Departmental DEL</v>
          </cell>
          <cell r="B19"/>
          <cell r="C19">
            <v>10412491</v>
          </cell>
          <cell r="D19">
            <v>590316</v>
          </cell>
          <cell r="E19"/>
          <cell r="F19">
            <v>10617859</v>
          </cell>
          <cell r="G19">
            <v>546594</v>
          </cell>
          <cell r="H19"/>
          <cell r="I19">
            <v>11052367</v>
          </cell>
          <cell r="J19">
            <v>525327</v>
          </cell>
          <cell r="K19"/>
          <cell r="L19">
            <v>11965555</v>
          </cell>
          <cell r="M19">
            <v>584321</v>
          </cell>
          <cell r="N19"/>
          <cell r="O19">
            <v>15148025</v>
          </cell>
          <cell r="P19">
            <v>642174</v>
          </cell>
        </row>
        <row r="23">
          <cell r="A23" t="str">
            <v>DAERA</v>
          </cell>
          <cell r="B23" t="str">
            <v>P099A001 -AGRICULTURE, ENVIRONMENT AND RURAL AFFAIRS</v>
          </cell>
          <cell r="C23">
            <v>38970</v>
          </cell>
          <cell r="D23" t="str">
            <v>-</v>
          </cell>
          <cell r="E23"/>
          <cell r="F23">
            <v>38701</v>
          </cell>
          <cell r="G23" t="str">
            <v>-</v>
          </cell>
          <cell r="H23"/>
          <cell r="I23">
            <v>63874</v>
          </cell>
          <cell r="J23" t="str">
            <v>-</v>
          </cell>
          <cell r="L23">
            <v>80882</v>
          </cell>
          <cell r="M23" t="str">
            <v>-</v>
          </cell>
          <cell r="O23">
            <v>85957</v>
          </cell>
          <cell r="P23" t="str">
            <v>-</v>
          </cell>
        </row>
        <row r="24">
          <cell r="A24" t="str">
            <v>DfC</v>
          </cell>
          <cell r="B24" t="str">
            <v>P099A015 -COMMUNITIES</v>
          </cell>
          <cell r="C24">
            <v>176482</v>
          </cell>
          <cell r="D24">
            <v>-66353</v>
          </cell>
          <cell r="E24"/>
          <cell r="F24">
            <v>179473</v>
          </cell>
          <cell r="G24">
            <v>-72491</v>
          </cell>
          <cell r="H24"/>
          <cell r="I24">
            <v>200634</v>
          </cell>
          <cell r="J24">
            <v>-62524</v>
          </cell>
          <cell r="L24">
            <v>193551</v>
          </cell>
          <cell r="M24">
            <v>-56653</v>
          </cell>
          <cell r="O24">
            <v>189635</v>
          </cell>
          <cell r="P24">
            <v>158</v>
          </cell>
        </row>
        <row r="25">
          <cell r="A25" t="str">
            <v>DfE</v>
          </cell>
          <cell r="B25" t="str">
            <v>P099A005 - ECONOMY</v>
          </cell>
          <cell r="C25">
            <v>90697</v>
          </cell>
          <cell r="D25">
            <v>13576</v>
          </cell>
          <cell r="E25"/>
          <cell r="F25">
            <v>64192</v>
          </cell>
          <cell r="G25">
            <v>4144</v>
          </cell>
          <cell r="H25"/>
          <cell r="I25">
            <v>70052</v>
          </cell>
          <cell r="J25">
            <v>-2061</v>
          </cell>
          <cell r="L25">
            <v>111394</v>
          </cell>
          <cell r="M25">
            <v>-11207</v>
          </cell>
          <cell r="O25">
            <v>151348</v>
          </cell>
          <cell r="P25">
            <v>-23982</v>
          </cell>
        </row>
        <row r="26">
          <cell r="A26" t="str">
            <v>DE</v>
          </cell>
          <cell r="B26" t="str">
            <v>P099A003-EDUCATION</v>
          </cell>
          <cell r="C26">
            <v>197461</v>
          </cell>
          <cell r="D26" t="str">
            <v>-</v>
          </cell>
          <cell r="E26"/>
          <cell r="F26">
            <v>170715</v>
          </cell>
          <cell r="G26" t="str">
            <v>-</v>
          </cell>
          <cell r="H26"/>
          <cell r="I26">
            <v>172993</v>
          </cell>
          <cell r="J26" t="str">
            <v>-</v>
          </cell>
          <cell r="L26">
            <v>166181</v>
          </cell>
          <cell r="M26" t="str">
            <v>-</v>
          </cell>
          <cell r="O26">
            <v>162621</v>
          </cell>
          <cell r="P26" t="str">
            <v>-</v>
          </cell>
        </row>
        <row r="27">
          <cell r="A27" t="str">
            <v>DoF</v>
          </cell>
          <cell r="B27" t="str">
            <v>P099A007 - FINANCE</v>
          </cell>
          <cell r="C27">
            <v>34121</v>
          </cell>
          <cell r="D27" t="str">
            <v>-</v>
          </cell>
          <cell r="E27"/>
          <cell r="F27">
            <v>31381</v>
          </cell>
          <cell r="G27" t="str">
            <v>-</v>
          </cell>
          <cell r="H27"/>
          <cell r="I27">
            <v>36489</v>
          </cell>
          <cell r="J27" t="str">
            <v>-</v>
          </cell>
          <cell r="L27">
            <v>28998</v>
          </cell>
          <cell r="M27" t="str">
            <v>-</v>
          </cell>
          <cell r="O27">
            <v>16749</v>
          </cell>
          <cell r="P27" t="str">
            <v>-</v>
          </cell>
        </row>
        <row r="28">
          <cell r="A28" t="str">
            <v>DoH</v>
          </cell>
          <cell r="B28" t="str">
            <v>P099A008 - HEALTH</v>
          </cell>
          <cell r="C28">
            <v>242588</v>
          </cell>
          <cell r="D28">
            <v>707</v>
          </cell>
          <cell r="E28"/>
          <cell r="F28">
            <v>221728</v>
          </cell>
          <cell r="G28">
            <v>-113</v>
          </cell>
          <cell r="H28"/>
          <cell r="I28">
            <v>262490</v>
          </cell>
          <cell r="J28">
            <v>-115</v>
          </cell>
          <cell r="L28">
            <v>220272</v>
          </cell>
          <cell r="M28">
            <v>-75</v>
          </cell>
          <cell r="O28">
            <v>355010</v>
          </cell>
          <cell r="P28">
            <v>-121</v>
          </cell>
        </row>
        <row r="29">
          <cell r="A29" t="str">
            <v>DfI</v>
          </cell>
          <cell r="B29" t="str">
            <v>P099A014 - INFASTRUCTURE</v>
          </cell>
          <cell r="C29">
            <v>407444</v>
          </cell>
          <cell r="D29">
            <v>5843</v>
          </cell>
          <cell r="E29"/>
          <cell r="F29">
            <v>420168</v>
          </cell>
          <cell r="G29">
            <v>2955</v>
          </cell>
          <cell r="H29"/>
          <cell r="I29">
            <v>514011</v>
          </cell>
          <cell r="J29">
            <v>4672</v>
          </cell>
          <cell r="L29">
            <v>504790</v>
          </cell>
          <cell r="M29">
            <v>-1148</v>
          </cell>
          <cell r="O29">
            <v>577526</v>
          </cell>
          <cell r="P29">
            <v>9006</v>
          </cell>
        </row>
        <row r="30">
          <cell r="A30" t="str">
            <v>DOJ</v>
          </cell>
          <cell r="B30" t="str">
            <v>P099A009-JUSTICE</v>
          </cell>
          <cell r="C30">
            <v>57437</v>
          </cell>
          <cell r="D30" t="str">
            <v>-</v>
          </cell>
          <cell r="E30"/>
          <cell r="F30">
            <v>57304</v>
          </cell>
          <cell r="G30" t="str">
            <v>-</v>
          </cell>
          <cell r="H30"/>
          <cell r="I30">
            <v>87814</v>
          </cell>
          <cell r="J30" t="str">
            <v>-</v>
          </cell>
          <cell r="L30">
            <v>76402</v>
          </cell>
          <cell r="M30" t="str">
            <v>-</v>
          </cell>
          <cell r="O30">
            <v>71767</v>
          </cell>
          <cell r="P30" t="str">
            <v>-</v>
          </cell>
        </row>
        <row r="31">
          <cell r="A31" t="str">
            <v>TEO</v>
          </cell>
          <cell r="B31" t="str">
            <v>P099A011 - THE EXECUTIVE OFFICE</v>
          </cell>
          <cell r="C31">
            <v>8670</v>
          </cell>
          <cell r="D31">
            <v>8801</v>
          </cell>
          <cell r="E31"/>
          <cell r="F31">
            <v>14714</v>
          </cell>
          <cell r="G31">
            <v>47174</v>
          </cell>
          <cell r="H31"/>
          <cell r="I31">
            <v>19682</v>
          </cell>
          <cell r="J31">
            <v>-5354</v>
          </cell>
          <cell r="L31">
            <v>15314</v>
          </cell>
          <cell r="M31">
            <v>25246</v>
          </cell>
          <cell r="O31">
            <v>13893</v>
          </cell>
          <cell r="P31">
            <v>105783</v>
          </cell>
        </row>
        <row r="32">
          <cell r="A32" t="str">
            <v>FSA</v>
          </cell>
          <cell r="B32"/>
          <cell r="C32"/>
          <cell r="D32" t="str">
            <v>-</v>
          </cell>
          <cell r="E32"/>
          <cell r="F32"/>
          <cell r="G32" t="str">
            <v>-</v>
          </cell>
          <cell r="H32"/>
          <cell r="I32"/>
          <cell r="J32" t="str">
            <v>-</v>
          </cell>
          <cell r="L32"/>
          <cell r="M32" t="str">
            <v>-</v>
          </cell>
          <cell r="O32"/>
          <cell r="P32" t="str">
            <v>-</v>
          </cell>
        </row>
        <row r="33">
          <cell r="A33" t="str">
            <v>NIA</v>
          </cell>
          <cell r="B33"/>
          <cell r="C33"/>
          <cell r="D33" t="str">
            <v>-</v>
          </cell>
          <cell r="E33"/>
          <cell r="F33"/>
          <cell r="G33" t="str">
            <v>-</v>
          </cell>
          <cell r="H33"/>
          <cell r="I33"/>
          <cell r="J33" t="str">
            <v>-</v>
          </cell>
          <cell r="L33"/>
          <cell r="M33" t="str">
            <v>-</v>
          </cell>
          <cell r="O33"/>
          <cell r="P33" t="str">
            <v>-</v>
          </cell>
        </row>
        <row r="34">
          <cell r="A34" t="str">
            <v>NIAO</v>
          </cell>
          <cell r="B34"/>
          <cell r="C34"/>
          <cell r="D34" t="str">
            <v>-</v>
          </cell>
          <cell r="E34"/>
          <cell r="F34"/>
          <cell r="G34" t="str">
            <v>-</v>
          </cell>
          <cell r="H34"/>
          <cell r="I34"/>
          <cell r="J34" t="str">
            <v>-</v>
          </cell>
          <cell r="L34"/>
          <cell r="M34" t="str">
            <v>-</v>
          </cell>
          <cell r="O34"/>
          <cell r="P34" t="str">
            <v>-</v>
          </cell>
        </row>
        <row r="35">
          <cell r="A35" t="str">
            <v>NIAUR</v>
          </cell>
          <cell r="B35"/>
          <cell r="C35"/>
          <cell r="D35" t="str">
            <v>-</v>
          </cell>
          <cell r="E35"/>
          <cell r="F35"/>
          <cell r="G35" t="str">
            <v>-</v>
          </cell>
          <cell r="H35"/>
          <cell r="I35"/>
          <cell r="J35" t="str">
            <v>-</v>
          </cell>
          <cell r="L35"/>
          <cell r="M35" t="str">
            <v>-</v>
          </cell>
          <cell r="O35"/>
          <cell r="P35" t="str">
            <v>-</v>
          </cell>
        </row>
        <row r="36">
          <cell r="A36" t="str">
            <v>NIPSO</v>
          </cell>
          <cell r="B36"/>
          <cell r="C36"/>
          <cell r="D36" t="str">
            <v>-</v>
          </cell>
          <cell r="E36"/>
          <cell r="F36"/>
          <cell r="G36" t="str">
            <v>-</v>
          </cell>
          <cell r="H36"/>
          <cell r="I36"/>
          <cell r="J36" t="str">
            <v>-</v>
          </cell>
          <cell r="L36"/>
          <cell r="M36" t="str">
            <v>-</v>
          </cell>
          <cell r="O36"/>
          <cell r="P36" t="str">
            <v>-</v>
          </cell>
        </row>
        <row r="37">
          <cell r="A37" t="str">
            <v>PPS</v>
          </cell>
          <cell r="B37"/>
          <cell r="C37"/>
          <cell r="D37" t="str">
            <v>-</v>
          </cell>
          <cell r="E37"/>
          <cell r="F37"/>
          <cell r="G37" t="str">
            <v>-</v>
          </cell>
          <cell r="H37"/>
          <cell r="I37"/>
          <cell r="J37" t="str">
            <v>-</v>
          </cell>
          <cell r="L37"/>
          <cell r="M37" t="str">
            <v>-</v>
          </cell>
          <cell r="O37"/>
          <cell r="P37" t="str">
            <v>-</v>
          </cell>
        </row>
        <row r="38">
          <cell r="A38" t="str">
            <v>Total Minor Departments</v>
          </cell>
          <cell r="B38" t="str">
            <v>P099A010-MINOR DEPARTMENTS</v>
          </cell>
          <cell r="C38">
            <v>2685</v>
          </cell>
          <cell r="D38" t="str">
            <v>-</v>
          </cell>
          <cell r="E38"/>
          <cell r="F38">
            <v>1484</v>
          </cell>
          <cell r="G38" t="str">
            <v>-</v>
          </cell>
          <cell r="H38"/>
          <cell r="I38">
            <v>1213</v>
          </cell>
          <cell r="J38" t="str">
            <v>-</v>
          </cell>
          <cell r="K38"/>
          <cell r="L38">
            <v>1856</v>
          </cell>
          <cell r="M38" t="str">
            <v>-</v>
          </cell>
          <cell r="N38"/>
          <cell r="O38">
            <v>2225</v>
          </cell>
          <cell r="P38" t="str">
            <v>-</v>
          </cell>
        </row>
        <row r="39">
          <cell r="A39" t="str">
            <v>Total Departments = NIE Departmental DEL</v>
          </cell>
          <cell r="B39"/>
          <cell r="C39">
            <v>1256555</v>
          </cell>
          <cell r="D39">
            <v>-37426</v>
          </cell>
          <cell r="E39"/>
          <cell r="F39">
            <v>1199860</v>
          </cell>
          <cell r="G39">
            <v>-18331</v>
          </cell>
          <cell r="H39"/>
          <cell r="I39">
            <v>1429252</v>
          </cell>
          <cell r="J39">
            <v>-65382</v>
          </cell>
          <cell r="K39"/>
          <cell r="L39">
            <v>1399640</v>
          </cell>
          <cell r="M39">
            <v>-43837</v>
          </cell>
          <cell r="N39"/>
          <cell r="O39">
            <v>1626731</v>
          </cell>
          <cell r="P39">
            <v>90844</v>
          </cell>
        </row>
      </sheetData>
      <sheetData sheetId="12">
        <row r="3">
          <cell r="A3" t="str">
            <v>DAERA</v>
          </cell>
          <cell r="B3" t="str">
            <v>P099A001 -AGRICULTURE, ENVIRONMENT AND RURAL AFFAIRS</v>
          </cell>
          <cell r="C3">
            <v>345</v>
          </cell>
          <cell r="D3">
            <v>-5074</v>
          </cell>
          <cell r="E3"/>
          <cell r="F3">
            <v>519</v>
          </cell>
          <cell r="G3">
            <v>-9548</v>
          </cell>
          <cell r="H3"/>
          <cell r="I3">
            <v>915</v>
          </cell>
          <cell r="J3">
            <v>-16523</v>
          </cell>
          <cell r="L3">
            <v>4141</v>
          </cell>
          <cell r="M3">
            <v>-14009</v>
          </cell>
          <cell r="O3">
            <v>2851</v>
          </cell>
          <cell r="P3">
            <v>813</v>
          </cell>
        </row>
        <row r="4">
          <cell r="A4" t="str">
            <v>DfC</v>
          </cell>
          <cell r="B4" t="str">
            <v>P099A015 -COMMUNITIES</v>
          </cell>
          <cell r="C4">
            <v>5814586</v>
          </cell>
          <cell r="D4">
            <v>1638</v>
          </cell>
          <cell r="E4"/>
          <cell r="F4">
            <v>5859343</v>
          </cell>
          <cell r="G4">
            <v>-4854</v>
          </cell>
          <cell r="H4"/>
          <cell r="I4">
            <v>6005975</v>
          </cell>
          <cell r="J4">
            <v>10031</v>
          </cell>
          <cell r="L4">
            <v>6402375</v>
          </cell>
          <cell r="M4">
            <v>2536</v>
          </cell>
          <cell r="O4">
            <v>6968605</v>
          </cell>
          <cell r="P4">
            <v>7613</v>
          </cell>
        </row>
        <row r="5">
          <cell r="A5" t="str">
            <v>DfE</v>
          </cell>
          <cell r="B5" t="str">
            <v>P099A005 - ECONOMY</v>
          </cell>
          <cell r="C5">
            <v>-40172</v>
          </cell>
          <cell r="D5">
            <v>14522</v>
          </cell>
          <cell r="E5"/>
          <cell r="F5">
            <v>-73783</v>
          </cell>
          <cell r="G5">
            <v>3009</v>
          </cell>
          <cell r="H5"/>
          <cell r="I5">
            <v>-58346</v>
          </cell>
          <cell r="J5">
            <v>3785</v>
          </cell>
          <cell r="L5">
            <v>-67841</v>
          </cell>
          <cell r="M5">
            <v>5389</v>
          </cell>
          <cell r="O5">
            <v>-48702</v>
          </cell>
          <cell r="P5">
            <v>19758</v>
          </cell>
        </row>
        <row r="6">
          <cell r="A6" t="str">
            <v>DE</v>
          </cell>
          <cell r="B6" t="str">
            <v>P099A003-EDUCATION</v>
          </cell>
          <cell r="C6">
            <v>27218</v>
          </cell>
          <cell r="D6">
            <v>90456</v>
          </cell>
          <cell r="E6"/>
          <cell r="F6">
            <v>69693</v>
          </cell>
          <cell r="G6">
            <v>104458</v>
          </cell>
          <cell r="H6"/>
          <cell r="I6">
            <v>118470</v>
          </cell>
          <cell r="J6">
            <v>82980</v>
          </cell>
          <cell r="L6">
            <v>72084</v>
          </cell>
          <cell r="M6">
            <v>103202</v>
          </cell>
          <cell r="O6">
            <v>76043</v>
          </cell>
          <cell r="P6">
            <v>108473</v>
          </cell>
        </row>
        <row r="7">
          <cell r="A7" t="str">
            <v>DoF</v>
          </cell>
          <cell r="B7" t="str">
            <v>P099A007 - FINANCE</v>
          </cell>
          <cell r="C7">
            <v>-74</v>
          </cell>
          <cell r="D7">
            <v>-121</v>
          </cell>
          <cell r="E7"/>
          <cell r="F7">
            <v>128</v>
          </cell>
          <cell r="G7">
            <v>778</v>
          </cell>
          <cell r="H7"/>
          <cell r="I7">
            <v>101</v>
          </cell>
          <cell r="J7">
            <v>2259</v>
          </cell>
          <cell r="L7">
            <v>1820</v>
          </cell>
          <cell r="M7">
            <v>1221</v>
          </cell>
          <cell r="O7">
            <v>1239</v>
          </cell>
          <cell r="P7">
            <v>2755</v>
          </cell>
        </row>
        <row r="8">
          <cell r="A8" t="str">
            <v>DoH</v>
          </cell>
          <cell r="B8" t="str">
            <v>P099A008 - HEALTH</v>
          </cell>
          <cell r="C8">
            <v>60998</v>
          </cell>
          <cell r="D8">
            <v>47260</v>
          </cell>
          <cell r="E8"/>
          <cell r="F8">
            <v>92562</v>
          </cell>
          <cell r="G8">
            <v>50990</v>
          </cell>
          <cell r="H8"/>
          <cell r="I8">
            <v>-60963</v>
          </cell>
          <cell r="J8">
            <v>24983</v>
          </cell>
          <cell r="L8">
            <v>66705</v>
          </cell>
          <cell r="M8">
            <v>120873</v>
          </cell>
          <cell r="O8">
            <v>112491</v>
          </cell>
          <cell r="P8">
            <v>57393</v>
          </cell>
        </row>
        <row r="9">
          <cell r="A9" t="str">
            <v>DfI</v>
          </cell>
          <cell r="B9" t="str">
            <v>P099A014 - INFASTRUCTURE</v>
          </cell>
          <cell r="C9">
            <v>5517</v>
          </cell>
          <cell r="D9">
            <v>206956</v>
          </cell>
          <cell r="E9"/>
          <cell r="F9">
            <v>29361</v>
          </cell>
          <cell r="G9">
            <v>103457</v>
          </cell>
          <cell r="H9"/>
          <cell r="I9">
            <v>13317</v>
          </cell>
          <cell r="J9">
            <v>74221</v>
          </cell>
          <cell r="L9">
            <v>58729</v>
          </cell>
          <cell r="M9">
            <v>18013</v>
          </cell>
          <cell r="O9">
            <v>10295</v>
          </cell>
          <cell r="P9">
            <v>103159</v>
          </cell>
        </row>
        <row r="10">
          <cell r="A10" t="str">
            <v>DOJ</v>
          </cell>
          <cell r="B10" t="str">
            <v>P099A009-JUSTICE</v>
          </cell>
          <cell r="C10">
            <v>663</v>
          </cell>
          <cell r="D10">
            <v>11482</v>
          </cell>
          <cell r="E10"/>
          <cell r="F10">
            <v>-49827</v>
          </cell>
          <cell r="G10">
            <v>2899</v>
          </cell>
          <cell r="H10"/>
          <cell r="I10">
            <v>27190</v>
          </cell>
          <cell r="J10">
            <v>880</v>
          </cell>
          <cell r="L10">
            <v>47260</v>
          </cell>
          <cell r="M10">
            <v>1835</v>
          </cell>
          <cell r="O10">
            <v>35786</v>
          </cell>
          <cell r="P10">
            <v>1642</v>
          </cell>
        </row>
        <row r="11">
          <cell r="A11" t="str">
            <v>TEO</v>
          </cell>
          <cell r="B11" t="str">
            <v>P099A011 - THE EXECUTIVE OFFICE</v>
          </cell>
          <cell r="C11">
            <v>-31</v>
          </cell>
          <cell r="D11">
            <v>2542</v>
          </cell>
          <cell r="E11"/>
          <cell r="F11">
            <v>-80</v>
          </cell>
          <cell r="G11">
            <v>4344</v>
          </cell>
          <cell r="H11"/>
          <cell r="I11">
            <v>-151</v>
          </cell>
          <cell r="J11">
            <v>-1451</v>
          </cell>
          <cell r="L11">
            <v>1</v>
          </cell>
          <cell r="M11">
            <v>4958</v>
          </cell>
          <cell r="O11">
            <v>417687</v>
          </cell>
          <cell r="P11">
            <v>82735</v>
          </cell>
        </row>
        <row r="12">
          <cell r="A12" t="str">
            <v>FSA</v>
          </cell>
          <cell r="C12"/>
          <cell r="D12"/>
          <cell r="E12"/>
          <cell r="F12"/>
          <cell r="G12"/>
          <cell r="H12"/>
          <cell r="I12"/>
          <cell r="J12"/>
          <cell r="L12"/>
          <cell r="M12"/>
          <cell r="O12"/>
          <cell r="P12"/>
        </row>
        <row r="13">
          <cell r="A13" t="str">
            <v>NIA</v>
          </cell>
          <cell r="B13"/>
          <cell r="C13"/>
          <cell r="D13"/>
          <cell r="E13"/>
          <cell r="F13"/>
          <cell r="G13"/>
          <cell r="H13"/>
          <cell r="I13"/>
          <cell r="J13"/>
          <cell r="L13"/>
          <cell r="M13"/>
          <cell r="O13"/>
          <cell r="P13"/>
        </row>
        <row r="14">
          <cell r="A14" t="str">
            <v>NIAO</v>
          </cell>
          <cell r="B14"/>
          <cell r="C14"/>
          <cell r="D14"/>
          <cell r="E14"/>
          <cell r="F14"/>
          <cell r="G14"/>
          <cell r="H14"/>
          <cell r="I14"/>
          <cell r="J14"/>
          <cell r="L14"/>
          <cell r="M14"/>
          <cell r="O14"/>
          <cell r="P14"/>
        </row>
        <row r="15">
          <cell r="A15" t="str">
            <v>NIAUR</v>
          </cell>
          <cell r="B15"/>
          <cell r="C15"/>
          <cell r="D15"/>
          <cell r="E15"/>
          <cell r="F15"/>
          <cell r="G15"/>
          <cell r="H15"/>
          <cell r="I15"/>
          <cell r="J15"/>
          <cell r="L15"/>
          <cell r="M15"/>
          <cell r="O15"/>
          <cell r="P15"/>
        </row>
        <row r="16">
          <cell r="A16" t="str">
            <v>NIPSO</v>
          </cell>
          <cell r="B16"/>
          <cell r="C16"/>
          <cell r="D16"/>
          <cell r="E16"/>
          <cell r="F16"/>
          <cell r="G16"/>
          <cell r="H16"/>
          <cell r="I16"/>
          <cell r="J16"/>
          <cell r="L16"/>
          <cell r="M16"/>
          <cell r="O16"/>
          <cell r="P16"/>
        </row>
        <row r="17">
          <cell r="A17" t="str">
            <v>PPS</v>
          </cell>
          <cell r="B17"/>
          <cell r="C17"/>
          <cell r="D17"/>
          <cell r="E17"/>
          <cell r="F17"/>
          <cell r="G17"/>
          <cell r="H17"/>
          <cell r="I17"/>
          <cell r="J17"/>
          <cell r="L17"/>
          <cell r="M17"/>
          <cell r="O17"/>
          <cell r="P17"/>
        </row>
        <row r="18">
          <cell r="A18" t="str">
            <v>Total Minor Departments</v>
          </cell>
          <cell r="B18" t="str">
            <v>P099A010-MINOR DEPARTMENTS</v>
          </cell>
          <cell r="C18">
            <v>2196</v>
          </cell>
          <cell r="D18"/>
          <cell r="E18"/>
          <cell r="F18">
            <v>3222</v>
          </cell>
          <cell r="G18"/>
          <cell r="H18"/>
          <cell r="I18">
            <v>1311</v>
          </cell>
          <cell r="J18"/>
          <cell r="K18"/>
          <cell r="L18">
            <v>4800</v>
          </cell>
          <cell r="M18"/>
          <cell r="N18"/>
          <cell r="O18">
            <v>2690</v>
          </cell>
          <cell r="P18"/>
        </row>
        <row r="19">
          <cell r="A19" t="str">
            <v>Total Departments</v>
          </cell>
          <cell r="B19"/>
          <cell r="C19">
            <v>5869050</v>
          </cell>
          <cell r="D19">
            <v>369661</v>
          </cell>
          <cell r="E19"/>
          <cell r="F19">
            <v>5927916</v>
          </cell>
          <cell r="G19">
            <v>255533</v>
          </cell>
          <cell r="H19"/>
          <cell r="I19">
            <v>6046508</v>
          </cell>
          <cell r="J19">
            <v>181165</v>
          </cell>
          <cell r="K19"/>
          <cell r="L19">
            <v>6585274</v>
          </cell>
          <cell r="M19">
            <v>244018</v>
          </cell>
          <cell r="N19"/>
          <cell r="O19">
            <v>7576295</v>
          </cell>
          <cell r="P19">
            <v>384341</v>
          </cell>
        </row>
        <row r="23">
          <cell r="A23" t="str">
            <v>DAERA</v>
          </cell>
          <cell r="B23" t="str">
            <v>P099A001 -AGRICULTURE, ENVIRONMENT AND RURAL AFFAIRS</v>
          </cell>
          <cell r="C23"/>
          <cell r="D23"/>
          <cell r="E23"/>
          <cell r="F23"/>
          <cell r="G23"/>
          <cell r="H23"/>
          <cell r="I23"/>
          <cell r="J23"/>
          <cell r="L23"/>
          <cell r="M23"/>
          <cell r="O23"/>
          <cell r="P23"/>
        </row>
        <row r="24">
          <cell r="A24" t="str">
            <v>DfC</v>
          </cell>
          <cell r="B24" t="str">
            <v>P099A015 -COMMUNITIES</v>
          </cell>
          <cell r="C24">
            <v>0</v>
          </cell>
          <cell r="D24">
            <v>877</v>
          </cell>
          <cell r="E24"/>
          <cell r="F24">
            <v>-111</v>
          </cell>
          <cell r="G24">
            <v>-2369</v>
          </cell>
          <cell r="H24"/>
          <cell r="I24">
            <v>-3062</v>
          </cell>
          <cell r="J24">
            <v>3719</v>
          </cell>
          <cell r="L24">
            <v>-13552</v>
          </cell>
          <cell r="M24">
            <v>8049</v>
          </cell>
          <cell r="O24">
            <v>-7155</v>
          </cell>
          <cell r="P24">
            <v>3006</v>
          </cell>
        </row>
        <row r="25">
          <cell r="A25" t="str">
            <v>DfE</v>
          </cell>
          <cell r="B25" t="str">
            <v>P099A005 - ECONOMY</v>
          </cell>
          <cell r="C25">
            <v>-180</v>
          </cell>
          <cell r="D25">
            <v>280531</v>
          </cell>
          <cell r="E25"/>
          <cell r="F25">
            <v>-38</v>
          </cell>
          <cell r="G25">
            <v>290915</v>
          </cell>
          <cell r="H25"/>
          <cell r="I25">
            <v>-26</v>
          </cell>
          <cell r="J25">
            <v>311222</v>
          </cell>
          <cell r="L25">
            <v>0</v>
          </cell>
          <cell r="M25">
            <v>336355</v>
          </cell>
          <cell r="O25">
            <v>0</v>
          </cell>
          <cell r="P25">
            <v>284019</v>
          </cell>
        </row>
        <row r="26">
          <cell r="A26" t="str">
            <v>DE</v>
          </cell>
          <cell r="B26" t="str">
            <v>P099A003-EDUCATION</v>
          </cell>
          <cell r="C26"/>
          <cell r="D26"/>
          <cell r="E26"/>
          <cell r="F26"/>
          <cell r="G26"/>
          <cell r="H26"/>
          <cell r="I26"/>
          <cell r="J26"/>
          <cell r="L26"/>
          <cell r="M26"/>
          <cell r="O26"/>
          <cell r="P26"/>
        </row>
        <row r="27">
          <cell r="A27" t="str">
            <v>DoF</v>
          </cell>
          <cell r="B27" t="str">
            <v>P099A007 - FINANCE</v>
          </cell>
          <cell r="C27"/>
          <cell r="D27"/>
          <cell r="E27"/>
          <cell r="F27"/>
          <cell r="G27"/>
          <cell r="H27"/>
          <cell r="I27"/>
          <cell r="J27"/>
          <cell r="L27"/>
          <cell r="M27"/>
          <cell r="O27"/>
          <cell r="P27"/>
        </row>
        <row r="28">
          <cell r="A28" t="str">
            <v>DoH</v>
          </cell>
          <cell r="B28" t="str">
            <v>P099A008 - HEALTH</v>
          </cell>
          <cell r="C28">
            <v>1</v>
          </cell>
          <cell r="D28"/>
          <cell r="E28"/>
          <cell r="F28">
            <v>0</v>
          </cell>
          <cell r="G28"/>
          <cell r="H28"/>
          <cell r="I28">
            <v>0</v>
          </cell>
          <cell r="J28"/>
          <cell r="L28">
            <v>0</v>
          </cell>
          <cell r="M28"/>
          <cell r="O28">
            <v>0</v>
          </cell>
          <cell r="P28"/>
        </row>
        <row r="29">
          <cell r="A29" t="str">
            <v>DfI</v>
          </cell>
          <cell r="B29" t="str">
            <v>P099A014 - INFASTRUCTURE</v>
          </cell>
          <cell r="C29">
            <v>3703</v>
          </cell>
          <cell r="D29"/>
          <cell r="E29"/>
          <cell r="F29">
            <v>-3453</v>
          </cell>
          <cell r="G29"/>
          <cell r="H29"/>
          <cell r="I29">
            <v>-4693</v>
          </cell>
          <cell r="J29"/>
          <cell r="L29">
            <v>-851</v>
          </cell>
          <cell r="M29"/>
          <cell r="O29">
            <v>505</v>
          </cell>
          <cell r="P29"/>
        </row>
        <row r="30">
          <cell r="A30" t="str">
            <v>DOJ</v>
          </cell>
          <cell r="B30" t="str">
            <v>P099A009-JUSTICE</v>
          </cell>
          <cell r="C30">
            <v>-988</v>
          </cell>
          <cell r="D30"/>
          <cell r="E30"/>
          <cell r="F30">
            <v>0</v>
          </cell>
          <cell r="G30"/>
          <cell r="H30"/>
          <cell r="I30">
            <v>0</v>
          </cell>
          <cell r="J30"/>
          <cell r="L30">
            <v>0</v>
          </cell>
          <cell r="M30"/>
          <cell r="O30">
            <v>0</v>
          </cell>
          <cell r="P30"/>
        </row>
        <row r="31">
          <cell r="A31" t="str">
            <v>TEO</v>
          </cell>
          <cell r="B31" t="str">
            <v>P099A011 - THE EXECUTIVE OFFICE</v>
          </cell>
          <cell r="C31"/>
          <cell r="D31"/>
          <cell r="E31"/>
          <cell r="F31"/>
          <cell r="G31"/>
          <cell r="H31"/>
          <cell r="I31"/>
          <cell r="J31"/>
          <cell r="L31"/>
          <cell r="M31"/>
          <cell r="O31"/>
          <cell r="P31"/>
        </row>
        <row r="32">
          <cell r="A32" t="str">
            <v>FSA</v>
          </cell>
          <cell r="C32"/>
          <cell r="D32"/>
          <cell r="E32"/>
          <cell r="F32"/>
          <cell r="G32"/>
          <cell r="H32"/>
          <cell r="I32"/>
          <cell r="J32"/>
          <cell r="L32"/>
          <cell r="M32"/>
          <cell r="O32"/>
          <cell r="P32"/>
        </row>
        <row r="33">
          <cell r="A33" t="str">
            <v>NIA</v>
          </cell>
          <cell r="B33"/>
          <cell r="C33"/>
          <cell r="D33"/>
          <cell r="E33"/>
          <cell r="F33"/>
          <cell r="G33"/>
          <cell r="H33"/>
          <cell r="I33"/>
          <cell r="J33"/>
          <cell r="L33"/>
          <cell r="M33"/>
          <cell r="O33"/>
          <cell r="P33"/>
        </row>
        <row r="34">
          <cell r="A34" t="str">
            <v>NIAO</v>
          </cell>
          <cell r="B34"/>
          <cell r="C34"/>
          <cell r="D34"/>
          <cell r="E34"/>
          <cell r="F34"/>
          <cell r="G34"/>
          <cell r="H34"/>
          <cell r="I34"/>
          <cell r="J34"/>
          <cell r="L34"/>
          <cell r="M34"/>
          <cell r="O34"/>
          <cell r="P34"/>
        </row>
        <row r="35">
          <cell r="A35" t="str">
            <v>NIAUR</v>
          </cell>
          <cell r="B35"/>
          <cell r="C35"/>
          <cell r="D35"/>
          <cell r="E35"/>
          <cell r="F35"/>
          <cell r="G35"/>
          <cell r="H35"/>
          <cell r="I35"/>
          <cell r="J35"/>
          <cell r="L35"/>
          <cell r="M35"/>
          <cell r="O35"/>
          <cell r="P35"/>
        </row>
        <row r="36">
          <cell r="A36" t="str">
            <v>NIPSO</v>
          </cell>
          <cell r="B36"/>
          <cell r="C36"/>
          <cell r="D36"/>
          <cell r="E36"/>
          <cell r="F36"/>
          <cell r="G36"/>
          <cell r="H36"/>
          <cell r="I36"/>
          <cell r="J36"/>
          <cell r="L36"/>
          <cell r="M36"/>
          <cell r="O36"/>
          <cell r="P36"/>
        </row>
        <row r="37">
          <cell r="A37" t="str">
            <v>PPS</v>
          </cell>
          <cell r="B37"/>
          <cell r="C37"/>
          <cell r="D37"/>
          <cell r="E37"/>
          <cell r="F37"/>
          <cell r="G37"/>
          <cell r="H37"/>
          <cell r="I37"/>
          <cell r="J37"/>
          <cell r="L37"/>
          <cell r="M37"/>
          <cell r="O37"/>
          <cell r="P37"/>
        </row>
        <row r="38">
          <cell r="A38" t="str">
            <v>Total Minor Departments</v>
          </cell>
          <cell r="B38" t="str">
            <v>P099A010-MINOR DEPARTMENTS</v>
          </cell>
          <cell r="C38"/>
          <cell r="D38"/>
          <cell r="E38"/>
          <cell r="F38"/>
          <cell r="G38"/>
          <cell r="H38"/>
          <cell r="I38"/>
          <cell r="J38"/>
          <cell r="K38"/>
          <cell r="L38"/>
          <cell r="M38"/>
          <cell r="N38"/>
          <cell r="O38"/>
          <cell r="P38"/>
        </row>
        <row r="39">
          <cell r="A39" t="str">
            <v>Total Departments</v>
          </cell>
          <cell r="B39"/>
          <cell r="C39">
            <v>2536</v>
          </cell>
          <cell r="D39">
            <v>281408</v>
          </cell>
          <cell r="E39"/>
          <cell r="F39">
            <v>-3602</v>
          </cell>
          <cell r="G39">
            <v>288546</v>
          </cell>
          <cell r="H39"/>
          <cell r="I39">
            <v>-7781</v>
          </cell>
          <cell r="J39">
            <v>314941</v>
          </cell>
          <cell r="K39"/>
          <cell r="L39">
            <v>-14403</v>
          </cell>
          <cell r="M39">
            <v>344404</v>
          </cell>
          <cell r="N39"/>
          <cell r="O39">
            <v>-6650</v>
          </cell>
          <cell r="P39">
            <v>287025</v>
          </cell>
        </row>
      </sheetData>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nifiscalcouncil.org/publications/technical-paper-0225-databank-user-guide" TargetMode="External"/><Relationship Id="rId1" Type="http://schemas.openxmlformats.org/officeDocument/2006/relationships/hyperlink" Target="mailto:info@nifiscalcouncil.org"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arliament.uk/globalassets/documents/commons/Scrutiny/finance-glossary-0717.pdf" TargetMode="External"/><Relationship Id="rId1" Type="http://schemas.openxmlformats.org/officeDocument/2006/relationships/hyperlink" Target="https://www.finance-ni.gov.uk/sites/default/files/publications/dfp/Public%20Expenditure%20Terminology%20-%20May%202016.pdf" TargetMode="External"/><Relationship Id="rId4"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514C-2BFD-4D6C-8DC0-B5CA7B87E018}">
  <sheetPr>
    <tabColor theme="8" tint="0.79998168889431442"/>
  </sheetPr>
  <dimension ref="A1:U32"/>
  <sheetViews>
    <sheetView showGridLines="0" tabSelected="1" topLeftCell="A4" zoomScaleNormal="100" workbookViewId="0">
      <selection activeCell="B10" sqref="B10:T10"/>
    </sheetView>
  </sheetViews>
  <sheetFormatPr defaultRowHeight="15" x14ac:dyDescent="0.25"/>
  <cols>
    <col min="1" max="1" width="2.5703125" customWidth="1"/>
    <col min="2" max="2" width="4.140625" customWidth="1"/>
    <col min="3" max="3" width="5.85546875" customWidth="1"/>
    <col min="4" max="4" width="7.28515625" customWidth="1"/>
    <col min="5" max="5" width="12.7109375" customWidth="1"/>
    <col min="6" max="6" width="16.42578125" customWidth="1"/>
    <col min="7" max="18" width="8.85546875" customWidth="1"/>
    <col min="19" max="19" width="15.5703125" customWidth="1"/>
    <col min="20" max="20" width="15.85546875" customWidth="1"/>
  </cols>
  <sheetData>
    <row r="1" spans="1:21" x14ac:dyDescent="0.25">
      <c r="A1" s="332" t="s">
        <v>0</v>
      </c>
    </row>
    <row r="2" spans="1:21" ht="6.75" customHeight="1" x14ac:dyDescent="0.25">
      <c r="B2" s="251"/>
    </row>
    <row r="4" spans="1:21" ht="39" customHeight="1" x14ac:dyDescent="0.3">
      <c r="H4" s="355" t="s">
        <v>1</v>
      </c>
      <c r="I4" s="355"/>
      <c r="J4" s="355"/>
      <c r="K4" s="355"/>
      <c r="L4" s="355"/>
      <c r="M4" s="355"/>
      <c r="N4" s="355"/>
      <c r="O4" s="355"/>
      <c r="P4" s="355"/>
      <c r="Q4" s="355"/>
      <c r="R4" s="355"/>
      <c r="S4" s="355"/>
    </row>
    <row r="6" spans="1:21" ht="15.75" x14ac:dyDescent="0.25">
      <c r="A6" s="112"/>
      <c r="B6" s="251" t="s">
        <v>2</v>
      </c>
      <c r="C6" s="112"/>
      <c r="D6" s="112"/>
      <c r="E6" s="112"/>
      <c r="F6" s="112"/>
      <c r="G6" s="112"/>
      <c r="H6" s="112"/>
      <c r="I6" s="112"/>
      <c r="J6" s="112"/>
      <c r="K6" s="112"/>
      <c r="L6" s="112"/>
      <c r="M6" s="112"/>
      <c r="N6" s="112"/>
      <c r="O6" s="112"/>
      <c r="P6" s="112"/>
      <c r="Q6" s="112"/>
      <c r="R6" s="112"/>
      <c r="S6" s="112"/>
      <c r="T6" s="112"/>
      <c r="U6" s="112"/>
    </row>
    <row r="7" spans="1:21" ht="34.5" customHeight="1" x14ac:dyDescent="0.25">
      <c r="A7" s="112"/>
      <c r="B7" s="362" t="s">
        <v>3</v>
      </c>
      <c r="C7" s="362"/>
      <c r="D7" s="362"/>
      <c r="E7" s="362"/>
      <c r="F7" s="362"/>
      <c r="G7" s="362"/>
      <c r="H7" s="362"/>
      <c r="I7" s="362"/>
      <c r="J7" s="362"/>
      <c r="K7" s="362"/>
      <c r="L7" s="362"/>
      <c r="M7" s="362"/>
      <c r="N7" s="362"/>
      <c r="O7" s="362"/>
      <c r="P7" s="362"/>
      <c r="Q7" s="362"/>
      <c r="R7" s="362"/>
      <c r="S7" s="362"/>
      <c r="T7" s="362"/>
      <c r="U7" s="308"/>
    </row>
    <row r="8" spans="1:21" ht="6" customHeight="1" x14ac:dyDescent="0.25">
      <c r="A8" s="112"/>
      <c r="B8" s="122"/>
      <c r="C8" s="122"/>
      <c r="D8" s="308"/>
      <c r="E8" s="308"/>
      <c r="F8" s="308"/>
      <c r="G8" s="308"/>
      <c r="H8" s="308"/>
      <c r="I8" s="308"/>
      <c r="J8" s="308"/>
      <c r="K8" s="308"/>
      <c r="L8" s="308"/>
      <c r="M8" s="308"/>
      <c r="N8" s="308"/>
      <c r="O8" s="308"/>
      <c r="P8" s="308"/>
      <c r="Q8" s="308"/>
      <c r="R8" s="308"/>
      <c r="S8" s="308"/>
      <c r="T8" s="308"/>
      <c r="U8" s="308"/>
    </row>
    <row r="9" spans="1:21" ht="65.25" customHeight="1" x14ac:dyDescent="0.25">
      <c r="A9" s="112"/>
      <c r="B9" s="360" t="s">
        <v>275</v>
      </c>
      <c r="C9" s="361"/>
      <c r="D9" s="361"/>
      <c r="E9" s="361"/>
      <c r="F9" s="361"/>
      <c r="G9" s="361"/>
      <c r="H9" s="361"/>
      <c r="I9" s="361"/>
      <c r="J9" s="361"/>
      <c r="K9" s="361"/>
      <c r="L9" s="361"/>
      <c r="M9" s="361"/>
      <c r="N9" s="361"/>
      <c r="O9" s="361"/>
      <c r="P9" s="361"/>
      <c r="Q9" s="361"/>
      <c r="R9" s="361"/>
      <c r="S9" s="361"/>
      <c r="T9" s="361"/>
      <c r="U9" s="308"/>
    </row>
    <row r="10" spans="1:21" ht="21.75" customHeight="1" x14ac:dyDescent="0.25">
      <c r="B10" s="363" t="s">
        <v>274</v>
      </c>
      <c r="C10" s="363"/>
      <c r="D10" s="363"/>
      <c r="E10" s="363"/>
      <c r="F10" s="363"/>
      <c r="G10" s="363"/>
      <c r="H10" s="363"/>
      <c r="I10" s="363"/>
      <c r="J10" s="363"/>
      <c r="K10" s="363"/>
      <c r="L10" s="363"/>
      <c r="M10" s="363"/>
      <c r="N10" s="363"/>
      <c r="O10" s="363"/>
      <c r="P10" s="363"/>
      <c r="Q10" s="363"/>
      <c r="R10" s="363"/>
      <c r="S10" s="363"/>
      <c r="T10" s="363"/>
    </row>
    <row r="11" spans="1:21" ht="21.75" customHeight="1" x14ac:dyDescent="0.25">
      <c r="B11" s="331" t="s">
        <v>4</v>
      </c>
      <c r="C11" s="131"/>
      <c r="D11" s="131"/>
      <c r="E11" s="131"/>
      <c r="F11" s="131"/>
      <c r="G11" s="131"/>
      <c r="H11" s="131"/>
      <c r="I11" s="131"/>
      <c r="J11" s="131"/>
      <c r="K11" s="131"/>
      <c r="L11" s="131"/>
      <c r="M11" s="131"/>
      <c r="N11" s="131"/>
      <c r="O11" s="131"/>
      <c r="P11" s="131"/>
      <c r="Q11" s="131"/>
      <c r="R11" s="131"/>
      <c r="S11" s="131"/>
    </row>
    <row r="12" spans="1:21" ht="6" customHeight="1" x14ac:dyDescent="0.25">
      <c r="B12" s="254"/>
      <c r="C12" s="131"/>
      <c r="D12" s="131"/>
      <c r="E12" s="131"/>
      <c r="F12" s="131"/>
      <c r="G12" s="131"/>
      <c r="H12" s="131"/>
      <c r="I12" s="131"/>
      <c r="J12" s="131"/>
      <c r="K12" s="131"/>
      <c r="L12" s="131"/>
      <c r="M12" s="131"/>
      <c r="N12" s="131"/>
      <c r="O12" s="131"/>
      <c r="P12" s="131"/>
      <c r="Q12" s="131"/>
      <c r="R12" s="131"/>
      <c r="S12" s="131"/>
    </row>
    <row r="13" spans="1:21" ht="15.75" x14ac:dyDescent="0.25">
      <c r="B13" s="285" t="s">
        <v>5</v>
      </c>
      <c r="C13" s="202"/>
      <c r="D13" s="202"/>
      <c r="E13" s="202"/>
      <c r="F13" s="202"/>
      <c r="G13" s="202"/>
      <c r="H13" s="202"/>
      <c r="I13" s="202"/>
      <c r="J13" s="202"/>
      <c r="K13" s="131"/>
      <c r="L13" s="131"/>
      <c r="M13" s="131"/>
      <c r="N13" s="131"/>
      <c r="O13" s="131"/>
      <c r="P13" s="131"/>
      <c r="Q13" s="131"/>
      <c r="R13" s="131"/>
      <c r="S13" s="131"/>
    </row>
    <row r="14" spans="1:21" ht="6" customHeight="1" x14ac:dyDescent="0.25">
      <c r="B14" s="254"/>
      <c r="C14" s="131"/>
      <c r="D14" s="131"/>
      <c r="E14" s="131"/>
      <c r="F14" s="131"/>
      <c r="G14" s="131"/>
      <c r="H14" s="131"/>
      <c r="I14" s="131"/>
      <c r="J14" s="131"/>
      <c r="K14" s="131"/>
      <c r="L14" s="131"/>
      <c r="M14" s="131"/>
      <c r="N14" s="131"/>
      <c r="O14" s="131"/>
      <c r="P14" s="131"/>
      <c r="Q14" s="131"/>
      <c r="R14" s="131"/>
      <c r="S14" s="131"/>
    </row>
    <row r="15" spans="1:21" ht="15.75" x14ac:dyDescent="0.25">
      <c r="B15" s="331" t="s">
        <v>276</v>
      </c>
      <c r="C15" s="252"/>
      <c r="D15" s="252"/>
      <c r="E15" s="252"/>
      <c r="F15" s="256"/>
      <c r="G15" s="255" t="s">
        <v>277</v>
      </c>
      <c r="H15" s="131"/>
      <c r="I15" s="131"/>
      <c r="J15" s="131"/>
      <c r="K15" s="131"/>
      <c r="L15" s="131"/>
      <c r="M15" s="131"/>
      <c r="N15" s="131"/>
      <c r="O15" s="131"/>
      <c r="P15" s="131"/>
      <c r="Q15" s="131"/>
      <c r="R15" s="131"/>
      <c r="S15" s="131"/>
    </row>
    <row r="16" spans="1:21" ht="6" customHeight="1" x14ac:dyDescent="0.25">
      <c r="B16" s="252"/>
      <c r="C16" s="131"/>
      <c r="D16" s="131"/>
      <c r="E16" s="131"/>
      <c r="F16" s="131"/>
      <c r="G16" s="131"/>
      <c r="H16" s="131"/>
      <c r="I16" s="131"/>
      <c r="J16" s="131"/>
      <c r="K16" s="131"/>
      <c r="L16" s="131"/>
      <c r="M16" s="131"/>
      <c r="N16" s="131"/>
      <c r="O16" s="131"/>
      <c r="P16" s="131"/>
      <c r="Q16" s="131"/>
      <c r="R16" s="131"/>
      <c r="S16" s="131"/>
    </row>
    <row r="17" spans="2:20" ht="15.75" customHeight="1" x14ac:dyDescent="0.25">
      <c r="B17" s="356" t="s">
        <v>6</v>
      </c>
      <c r="C17" s="357"/>
      <c r="D17" s="357"/>
      <c r="E17" s="357"/>
      <c r="F17" s="357"/>
      <c r="G17" s="357"/>
      <c r="H17" s="357"/>
      <c r="I17" s="357"/>
      <c r="J17" s="357"/>
      <c r="K17" s="357"/>
      <c r="L17" s="357"/>
      <c r="M17" s="357"/>
      <c r="N17" s="357"/>
      <c r="O17" s="357"/>
      <c r="P17" s="357"/>
      <c r="Q17" s="357"/>
      <c r="R17" s="357"/>
      <c r="S17" s="357"/>
    </row>
    <row r="18" spans="2:20" ht="6" customHeight="1" x14ac:dyDescent="0.25">
      <c r="B18" s="131"/>
      <c r="C18" s="131"/>
      <c r="D18" s="131"/>
      <c r="E18" s="131"/>
      <c r="F18" s="131"/>
      <c r="G18" s="131"/>
      <c r="H18" s="131"/>
      <c r="I18" s="131"/>
      <c r="J18" s="131"/>
      <c r="K18" s="131"/>
      <c r="L18" s="131"/>
      <c r="M18" s="131"/>
      <c r="N18" s="131"/>
      <c r="O18" s="131"/>
      <c r="P18" s="131"/>
      <c r="Q18" s="131"/>
      <c r="R18" s="131"/>
      <c r="S18" s="131"/>
    </row>
    <row r="19" spans="2:20" ht="18" customHeight="1" x14ac:dyDescent="0.25">
      <c r="B19" s="131"/>
      <c r="D19" s="303" t="s">
        <v>7</v>
      </c>
      <c r="E19" s="293"/>
      <c r="F19" s="293"/>
      <c r="G19" s="293"/>
      <c r="H19" s="293"/>
      <c r="I19" s="293"/>
      <c r="J19" s="304"/>
      <c r="K19" s="306" t="s">
        <v>8</v>
      </c>
      <c r="L19" s="294"/>
      <c r="M19" s="294"/>
      <c r="N19" s="294"/>
      <c r="O19" s="294"/>
      <c r="P19" s="295" t="s">
        <v>9</v>
      </c>
      <c r="Q19" s="295" t="s">
        <v>9</v>
      </c>
      <c r="R19" s="295" t="s">
        <v>9</v>
      </c>
      <c r="S19" s="295" t="s">
        <v>9</v>
      </c>
      <c r="T19" s="295" t="s">
        <v>9</v>
      </c>
    </row>
    <row r="20" spans="2:20" ht="18" customHeight="1" x14ac:dyDescent="0.25">
      <c r="B20" s="131"/>
      <c r="D20" s="300" t="s">
        <v>9</v>
      </c>
      <c r="E20" s="358" t="s">
        <v>10</v>
      </c>
      <c r="F20" s="358"/>
      <c r="G20" s="358"/>
      <c r="H20" s="358"/>
      <c r="I20" s="358"/>
      <c r="J20" s="358"/>
      <c r="K20" s="358"/>
      <c r="L20" s="358"/>
      <c r="M20" s="358"/>
      <c r="N20" s="358"/>
      <c r="O20" s="358"/>
      <c r="P20" s="358"/>
      <c r="Q20" s="358"/>
      <c r="R20" s="358"/>
      <c r="S20" s="358"/>
      <c r="T20" s="358"/>
    </row>
    <row r="21" spans="2:20" ht="18" customHeight="1" x14ac:dyDescent="0.25">
      <c r="B21" s="131"/>
      <c r="D21" s="300" t="s">
        <v>9</v>
      </c>
      <c r="E21" s="358" t="s">
        <v>11</v>
      </c>
      <c r="F21" s="358"/>
      <c r="G21" s="358"/>
      <c r="H21" s="358"/>
      <c r="I21" s="358"/>
      <c r="J21" s="358"/>
      <c r="K21" s="358"/>
      <c r="L21" s="358"/>
      <c r="M21" s="358"/>
      <c r="N21" s="358"/>
      <c r="O21" s="358"/>
      <c r="P21" s="358"/>
      <c r="Q21" s="358"/>
      <c r="R21" s="358"/>
      <c r="S21" s="358"/>
      <c r="T21" s="358"/>
    </row>
    <row r="22" spans="2:20" ht="33.75" customHeight="1" x14ac:dyDescent="0.25">
      <c r="B22" s="131"/>
      <c r="D22" s="300" t="s">
        <v>9</v>
      </c>
      <c r="E22" s="359" t="s">
        <v>12</v>
      </c>
      <c r="F22" s="358"/>
      <c r="G22" s="358"/>
      <c r="H22" s="358"/>
      <c r="I22" s="358"/>
      <c r="J22" s="358"/>
      <c r="K22" s="358"/>
      <c r="L22" s="358"/>
      <c r="M22" s="358"/>
      <c r="N22" s="296" t="s">
        <v>9</v>
      </c>
      <c r="O22" s="296" t="s">
        <v>9</v>
      </c>
      <c r="P22" s="296" t="s">
        <v>9</v>
      </c>
      <c r="Q22" s="296" t="s">
        <v>9</v>
      </c>
      <c r="R22" s="296" t="s">
        <v>9</v>
      </c>
      <c r="S22" s="296" t="s">
        <v>9</v>
      </c>
      <c r="T22" s="296" t="s">
        <v>9</v>
      </c>
    </row>
    <row r="23" spans="2:20" ht="6" customHeight="1" x14ac:dyDescent="0.25">
      <c r="B23" s="131"/>
      <c r="D23" s="301" t="s">
        <v>9</v>
      </c>
      <c r="E23" s="297" t="s">
        <v>9</v>
      </c>
      <c r="F23" s="297" t="s">
        <v>9</v>
      </c>
      <c r="G23" s="297" t="s">
        <v>9</v>
      </c>
      <c r="H23" s="297" t="s">
        <v>9</v>
      </c>
      <c r="I23" s="297" t="s">
        <v>9</v>
      </c>
      <c r="J23" s="297" t="s">
        <v>9</v>
      </c>
      <c r="K23" s="301" t="s">
        <v>9</v>
      </c>
      <c r="L23" s="297" t="s">
        <v>9</v>
      </c>
      <c r="M23" s="297" t="s">
        <v>9</v>
      </c>
      <c r="N23" s="297" t="s">
        <v>9</v>
      </c>
      <c r="O23" s="297" t="s">
        <v>9</v>
      </c>
      <c r="P23" s="297" t="s">
        <v>9</v>
      </c>
      <c r="Q23" s="297" t="s">
        <v>9</v>
      </c>
      <c r="R23" s="297" t="s">
        <v>9</v>
      </c>
      <c r="S23" s="297" t="s">
        <v>9</v>
      </c>
      <c r="T23" s="106" t="s">
        <v>9</v>
      </c>
    </row>
    <row r="24" spans="2:20" ht="18" customHeight="1" x14ac:dyDescent="0.25">
      <c r="B24" s="131"/>
      <c r="C24" s="131"/>
      <c r="D24" s="307" t="s">
        <v>13</v>
      </c>
      <c r="E24" s="298"/>
      <c r="F24" s="298"/>
      <c r="G24" s="298"/>
      <c r="H24" s="298"/>
      <c r="I24" s="298"/>
      <c r="J24" s="298"/>
      <c r="K24" s="305"/>
      <c r="L24" s="354" t="s">
        <v>14</v>
      </c>
      <c r="M24" s="354"/>
      <c r="N24" s="354"/>
      <c r="O24" s="354"/>
      <c r="P24" s="354"/>
      <c r="Q24" s="299" t="s">
        <v>9</v>
      </c>
      <c r="R24" s="299" t="s">
        <v>9</v>
      </c>
      <c r="S24" s="299" t="s">
        <v>9</v>
      </c>
      <c r="T24" s="299" t="s">
        <v>9</v>
      </c>
    </row>
    <row r="25" spans="2:20" ht="36.75" customHeight="1" x14ac:dyDescent="0.25">
      <c r="B25" s="131"/>
      <c r="D25" s="302" t="s">
        <v>9</v>
      </c>
      <c r="E25" s="353" t="s">
        <v>15</v>
      </c>
      <c r="F25" s="353"/>
      <c r="G25" s="353"/>
      <c r="H25" s="353"/>
      <c r="I25" s="353"/>
      <c r="J25" s="353"/>
      <c r="K25" s="353"/>
      <c r="L25" s="353"/>
      <c r="M25" s="353"/>
      <c r="N25" s="353"/>
      <c r="O25" s="353"/>
      <c r="P25" s="353"/>
      <c r="Q25" s="353"/>
      <c r="R25" s="353"/>
      <c r="S25" s="353"/>
      <c r="T25" s="353"/>
    </row>
    <row r="26" spans="2:20" ht="8.25" customHeight="1" x14ac:dyDescent="0.25">
      <c r="B26" s="131"/>
      <c r="D26" s="131"/>
      <c r="E26" s="131"/>
      <c r="F26" s="131"/>
      <c r="G26" s="131"/>
      <c r="H26" s="131"/>
      <c r="I26" s="131"/>
      <c r="J26" s="131"/>
      <c r="K26" s="131"/>
      <c r="L26" s="131"/>
      <c r="M26" s="131"/>
      <c r="N26" s="131"/>
      <c r="O26" s="131"/>
      <c r="P26" s="131"/>
      <c r="Q26" s="131"/>
      <c r="R26" s="131"/>
      <c r="S26" s="131"/>
    </row>
    <row r="27" spans="2:20" ht="18.75" customHeight="1" x14ac:dyDescent="0.25">
      <c r="B27" s="253" t="s">
        <v>16</v>
      </c>
      <c r="D27" s="286" t="s">
        <v>17</v>
      </c>
      <c r="E27" s="2"/>
      <c r="F27" s="2"/>
      <c r="G27" s="2"/>
      <c r="H27" s="2"/>
      <c r="I27" s="2"/>
      <c r="J27" s="2"/>
      <c r="K27" s="2"/>
      <c r="L27" s="2"/>
      <c r="M27" s="2"/>
      <c r="N27" s="2"/>
      <c r="O27" s="2"/>
      <c r="P27" s="2"/>
      <c r="Q27" s="2"/>
      <c r="R27" s="2"/>
      <c r="S27" s="2"/>
      <c r="T27" s="2"/>
    </row>
    <row r="28" spans="2:20" ht="7.5" customHeight="1" x14ac:dyDescent="0.25">
      <c r="B28" s="112"/>
      <c r="O28" s="112"/>
      <c r="P28" s="112"/>
      <c r="Q28" s="112"/>
      <c r="R28" s="112"/>
      <c r="S28" s="112"/>
    </row>
    <row r="29" spans="2:20" ht="18.75" customHeight="1" x14ac:dyDescent="0.25">
      <c r="B29" s="289" t="s">
        <v>18</v>
      </c>
      <c r="D29" s="287" t="s">
        <v>19</v>
      </c>
      <c r="E29" s="286"/>
      <c r="F29" s="2"/>
      <c r="G29" s="2"/>
      <c r="H29" s="2"/>
      <c r="I29" s="2"/>
      <c r="J29" s="2"/>
      <c r="K29" s="2"/>
      <c r="L29" s="2"/>
      <c r="M29" s="2"/>
      <c r="N29" s="2"/>
      <c r="O29" s="2"/>
      <c r="P29" s="2"/>
      <c r="Q29" s="2"/>
      <c r="R29" s="2"/>
      <c r="S29" s="2"/>
      <c r="T29" s="2"/>
    </row>
    <row r="30" spans="2:20" ht="6" customHeight="1" x14ac:dyDescent="0.25">
      <c r="O30" s="112"/>
      <c r="P30" s="112"/>
      <c r="Q30" s="112"/>
      <c r="R30" s="112"/>
      <c r="S30" s="112"/>
    </row>
    <row r="31" spans="2:20" ht="15.75" x14ac:dyDescent="0.25">
      <c r="B31" s="288" t="s">
        <v>20</v>
      </c>
    </row>
    <row r="32" spans="2:20" x14ac:dyDescent="0.25">
      <c r="D32" t="s">
        <v>21</v>
      </c>
      <c r="P32" s="257" t="s">
        <v>22</v>
      </c>
    </row>
  </sheetData>
  <mergeCells count="10">
    <mergeCell ref="E25:T25"/>
    <mergeCell ref="L24:P24"/>
    <mergeCell ref="H4:S4"/>
    <mergeCell ref="B17:S17"/>
    <mergeCell ref="E20:T20"/>
    <mergeCell ref="E21:T21"/>
    <mergeCell ref="E22:M22"/>
    <mergeCell ref="B9:T9"/>
    <mergeCell ref="B7:T7"/>
    <mergeCell ref="B10:T10"/>
  </mergeCells>
  <hyperlinks>
    <hyperlink ref="P32" r:id="rId1" xr:uid="{31A525AB-A0BD-48B0-8217-D6075FE6FF77}"/>
    <hyperlink ref="A1" location="Index!A6" display="Back to Index" xr:uid="{7ABE4F87-5D82-4335-BCDB-FFC6157F6F97}"/>
    <hyperlink ref="B10:T10" r:id="rId2" display="https://www.nifiscalcouncil.org/publications/technical-paper-0225-databank-user-guide" xr:uid="{8EEF028A-3F2B-4BA8-B845-BBD98DA6F46E}"/>
  </hyperlinks>
  <pageMargins left="0.7" right="0.7" top="0.75" bottom="0.75" header="0.3" footer="0.3"/>
  <pageSetup paperSize="9" orientation="portrait"/>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E8B57-3F33-4DEC-A8CA-5DD97A67DF2C}">
  <sheetPr>
    <tabColor theme="7" tint="0.79998168889431442"/>
  </sheetPr>
  <dimension ref="A1:AA18"/>
  <sheetViews>
    <sheetView showGridLines="0" zoomScaleNormal="100" workbookViewId="0">
      <selection activeCell="A15" sqref="A15"/>
    </sheetView>
  </sheetViews>
  <sheetFormatPr defaultColWidth="9.140625" defaultRowHeight="15" x14ac:dyDescent="0.25"/>
  <cols>
    <col min="1" max="1" width="11.7109375" style="112" customWidth="1"/>
    <col min="2" max="2" width="39.5703125" style="112" customWidth="1"/>
    <col min="3" max="6" width="10.7109375" style="112" customWidth="1"/>
    <col min="7" max="7" width="11" style="112" customWidth="1"/>
    <col min="8" max="16384" width="9.140625" style="112"/>
  </cols>
  <sheetData>
    <row r="1" spans="1:27" x14ac:dyDescent="0.25">
      <c r="A1" s="332" t="s">
        <v>0</v>
      </c>
    </row>
    <row r="2" spans="1:27" ht="6" customHeight="1" x14ac:dyDescent="0.25"/>
    <row r="3" spans="1:27" ht="18" customHeight="1" x14ac:dyDescent="0.25">
      <c r="A3" s="218" t="s">
        <v>37</v>
      </c>
      <c r="B3" s="124"/>
      <c r="C3" s="124"/>
      <c r="D3" s="124"/>
      <c r="E3" s="124"/>
      <c r="F3" s="124"/>
      <c r="G3" s="124"/>
      <c r="H3" s="124"/>
      <c r="I3" s="124"/>
      <c r="J3" s="124"/>
      <c r="L3" s="124"/>
      <c r="M3" s="124"/>
      <c r="N3" s="124"/>
      <c r="O3" s="124"/>
      <c r="P3" s="124"/>
      <c r="Q3" s="124"/>
      <c r="R3" s="124"/>
      <c r="S3" s="124"/>
      <c r="T3" s="124"/>
      <c r="U3" s="124"/>
      <c r="V3" s="124"/>
      <c r="W3" s="124"/>
      <c r="X3" s="124"/>
      <c r="Y3" s="124"/>
      <c r="Z3" s="124"/>
      <c r="AA3" s="124"/>
    </row>
    <row r="4" spans="1:27" ht="15" customHeight="1" x14ac:dyDescent="0.25">
      <c r="A4" s="108"/>
      <c r="B4" s="191"/>
      <c r="C4" s="124"/>
      <c r="D4" s="124"/>
      <c r="E4" s="124"/>
      <c r="F4" s="124"/>
      <c r="G4" s="124"/>
      <c r="H4" s="124"/>
      <c r="I4" s="124"/>
      <c r="J4" s="124"/>
      <c r="K4" s="124"/>
      <c r="L4" s="124"/>
      <c r="M4" s="124"/>
      <c r="N4" s="124"/>
      <c r="O4" s="124"/>
      <c r="P4" s="124"/>
      <c r="Q4" s="124"/>
      <c r="R4" s="124"/>
      <c r="S4" s="124"/>
      <c r="T4" s="124"/>
      <c r="U4" s="124"/>
      <c r="V4" s="124"/>
      <c r="W4" s="124"/>
      <c r="X4" s="124"/>
      <c r="Y4" s="124"/>
      <c r="Z4" s="124"/>
      <c r="AA4" s="124"/>
    </row>
    <row r="5" spans="1:27" s="79" customFormat="1" x14ac:dyDescent="0.25">
      <c r="A5" s="269" t="s">
        <v>50</v>
      </c>
      <c r="B5" s="171"/>
      <c r="C5" s="267" t="s">
        <v>94</v>
      </c>
      <c r="D5" s="267" t="s">
        <v>95</v>
      </c>
      <c r="E5" s="267" t="s">
        <v>96</v>
      </c>
      <c r="F5" s="267" t="s">
        <v>97</v>
      </c>
      <c r="G5" s="267" t="s">
        <v>98</v>
      </c>
      <c r="H5" s="132"/>
      <c r="I5" s="132"/>
    </row>
    <row r="6" spans="1:27" s="79" customFormat="1" ht="32.25" customHeight="1" x14ac:dyDescent="0.25">
      <c r="A6" s="197"/>
      <c r="B6" s="197"/>
      <c r="C6" s="268" t="s">
        <v>99</v>
      </c>
      <c r="D6" s="268" t="s">
        <v>99</v>
      </c>
      <c r="E6" s="268" t="s">
        <v>99</v>
      </c>
      <c r="F6" s="268" t="s">
        <v>99</v>
      </c>
      <c r="G6" s="268" t="s">
        <v>152</v>
      </c>
      <c r="H6" s="132"/>
      <c r="I6" s="132"/>
    </row>
    <row r="7" spans="1:27" s="79" customFormat="1" x14ac:dyDescent="0.25">
      <c r="A7" s="79" t="s">
        <v>162</v>
      </c>
      <c r="B7" s="112"/>
      <c r="C7" s="194"/>
      <c r="D7" s="194"/>
      <c r="E7" s="194"/>
      <c r="F7" s="194"/>
      <c r="G7" s="194"/>
      <c r="H7" s="194"/>
      <c r="I7" s="194"/>
    </row>
    <row r="8" spans="1:27" s="79" customFormat="1" x14ac:dyDescent="0.25">
      <c r="A8" s="112"/>
      <c r="B8" s="112" t="s">
        <v>141</v>
      </c>
      <c r="C8" s="200">
        <f>'Ringfenced RDEL by dept'!B24</f>
        <v>584.32100000000003</v>
      </c>
      <c r="D8" s="200">
        <f>'Ringfenced RDEL by dept'!C24</f>
        <v>640.94100000000003</v>
      </c>
      <c r="E8" s="200">
        <f>'Ringfenced RDEL by dept'!D24</f>
        <v>319.149</v>
      </c>
      <c r="F8" s="200">
        <f>'Ringfenced RDEL by dept'!E24</f>
        <v>596.66</v>
      </c>
      <c r="G8" s="200">
        <f>'Ringfenced RDEL by dept'!F24</f>
        <v>704.40899999999999</v>
      </c>
      <c r="H8" s="195"/>
      <c r="I8" s="194"/>
    </row>
    <row r="9" spans="1:27" s="79" customFormat="1" x14ac:dyDescent="0.25">
      <c r="A9" s="198"/>
      <c r="B9" s="199" t="s">
        <v>163</v>
      </c>
      <c r="C9" s="206">
        <f>C8</f>
        <v>584.32100000000003</v>
      </c>
      <c r="D9" s="206">
        <f>D8</f>
        <v>640.94100000000003</v>
      </c>
      <c r="E9" s="206">
        <f>E8</f>
        <v>319.149</v>
      </c>
      <c r="F9" s="206">
        <f>F8</f>
        <v>596.66</v>
      </c>
      <c r="G9" s="206">
        <f>G8</f>
        <v>704.40899999999999</v>
      </c>
      <c r="H9" s="196"/>
      <c r="I9" s="194"/>
    </row>
    <row r="10" spans="1:27" s="79" customFormat="1" x14ac:dyDescent="0.25">
      <c r="A10" s="79" t="s">
        <v>164</v>
      </c>
      <c r="B10" s="112"/>
      <c r="C10" s="194"/>
      <c r="D10" s="194"/>
      <c r="E10" s="194"/>
      <c r="F10" s="194"/>
      <c r="G10" s="194"/>
      <c r="H10" s="194"/>
      <c r="I10" s="194"/>
    </row>
    <row r="11" spans="1:27" x14ac:dyDescent="0.25">
      <c r="B11" s="112" t="s">
        <v>165</v>
      </c>
      <c r="C11" s="175">
        <f>'Ringfenced RDEL by dept'!B24</f>
        <v>584.32100000000003</v>
      </c>
      <c r="D11" s="175">
        <f>'Ringfenced RDEL by dept'!C24</f>
        <v>640.94100000000003</v>
      </c>
      <c r="E11" s="175">
        <f>'Ringfenced RDEL by dept'!D24</f>
        <v>319.149</v>
      </c>
      <c r="F11" s="175">
        <f>'Ringfenced RDEL by dept'!E24</f>
        <v>596.66</v>
      </c>
      <c r="G11" s="175">
        <f>'Ringfenced RDEL by dept'!F24</f>
        <v>704.40899999999999</v>
      </c>
      <c r="H11" s="175"/>
      <c r="I11" s="133"/>
    </row>
    <row r="12" spans="1:27" x14ac:dyDescent="0.25">
      <c r="A12" s="198"/>
      <c r="B12" s="199" t="s">
        <v>166</v>
      </c>
      <c r="C12" s="206">
        <f>C11</f>
        <v>584.32100000000003</v>
      </c>
      <c r="D12" s="206">
        <f t="shared" ref="D12:G12" si="0">D11</f>
        <v>640.94100000000003</v>
      </c>
      <c r="E12" s="206">
        <f t="shared" si="0"/>
        <v>319.149</v>
      </c>
      <c r="F12" s="206">
        <f t="shared" si="0"/>
        <v>596.66</v>
      </c>
      <c r="G12" s="206">
        <f t="shared" si="0"/>
        <v>704.40899999999999</v>
      </c>
      <c r="H12" s="196"/>
      <c r="I12" s="133"/>
    </row>
    <row r="14" spans="1:27" x14ac:dyDescent="0.25">
      <c r="A14" s="112" t="s">
        <v>167</v>
      </c>
      <c r="C14" s="211"/>
      <c r="D14" s="211"/>
      <c r="E14" s="211"/>
      <c r="F14" s="211"/>
      <c r="G14" s="211"/>
      <c r="H14" s="133"/>
    </row>
    <row r="15" spans="1:27" x14ac:dyDescent="0.25">
      <c r="A15" s="345" t="s">
        <v>168</v>
      </c>
    </row>
    <row r="18" spans="11:11" x14ac:dyDescent="0.25">
      <c r="K18" s="112" t="s">
        <v>169</v>
      </c>
    </row>
  </sheetData>
  <hyperlinks>
    <hyperlink ref="A1" location="Index!A6" display="Back to Index" xr:uid="{1DDD3D67-009B-4476-903F-8F66BF3A27E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E70A2-300A-44C7-8D0E-FB31E7AA34E1}">
  <sheetPr>
    <tabColor theme="7" tint="0.79998168889431442"/>
  </sheetPr>
  <dimension ref="A1:Y21"/>
  <sheetViews>
    <sheetView showGridLines="0" zoomScale="90" zoomScaleNormal="90" workbookViewId="0">
      <selection activeCell="A17" sqref="A17"/>
    </sheetView>
  </sheetViews>
  <sheetFormatPr defaultColWidth="9.140625" defaultRowHeight="15" x14ac:dyDescent="0.25"/>
  <cols>
    <col min="1" max="1" width="11.7109375" style="112" customWidth="1"/>
    <col min="2" max="2" width="39.5703125" style="112" customWidth="1"/>
    <col min="3" max="6" width="11" style="112" customWidth="1"/>
    <col min="7" max="7" width="11.140625" style="112" customWidth="1"/>
    <col min="8" max="16384" width="9.140625" style="112"/>
  </cols>
  <sheetData>
    <row r="1" spans="1:25" x14ac:dyDescent="0.25">
      <c r="A1" s="332" t="s">
        <v>0</v>
      </c>
    </row>
    <row r="2" spans="1:25" ht="6" customHeight="1" x14ac:dyDescent="0.25"/>
    <row r="3" spans="1:25" ht="18" customHeight="1" x14ac:dyDescent="0.25">
      <c r="A3" s="343" t="s">
        <v>170</v>
      </c>
      <c r="B3" s="124"/>
      <c r="C3" s="124"/>
      <c r="D3" s="124"/>
      <c r="E3" s="124"/>
      <c r="F3" s="124"/>
      <c r="G3" s="124"/>
      <c r="H3" s="124"/>
      <c r="I3" s="124"/>
      <c r="J3" s="124"/>
      <c r="L3" s="124"/>
      <c r="M3" s="124"/>
      <c r="N3" s="124"/>
      <c r="O3" s="124"/>
      <c r="P3" s="124"/>
      <c r="Q3" s="124"/>
      <c r="R3" s="124"/>
      <c r="S3" s="124"/>
      <c r="T3" s="124"/>
      <c r="U3" s="124"/>
      <c r="V3" s="124"/>
      <c r="W3" s="124"/>
      <c r="X3" s="124"/>
      <c r="Y3" s="124"/>
    </row>
    <row r="4" spans="1:25" ht="15" customHeight="1" x14ac:dyDescent="0.25">
      <c r="A4" s="108"/>
      <c r="B4" s="191"/>
      <c r="C4" s="389"/>
      <c r="D4" s="389"/>
      <c r="E4" s="389"/>
      <c r="F4" s="389"/>
      <c r="G4" s="192"/>
      <c r="H4" s="124"/>
      <c r="I4" s="124"/>
      <c r="J4" s="124"/>
      <c r="K4" s="124"/>
      <c r="L4" s="124"/>
      <c r="M4" s="124"/>
      <c r="N4" s="124"/>
      <c r="O4" s="124"/>
      <c r="P4" s="124"/>
      <c r="Q4" s="124"/>
      <c r="R4" s="124"/>
      <c r="S4" s="124"/>
      <c r="T4" s="124"/>
      <c r="U4" s="124"/>
      <c r="V4" s="124"/>
      <c r="W4" s="124"/>
      <c r="X4" s="124"/>
      <c r="Y4" s="124"/>
    </row>
    <row r="5" spans="1:25" ht="15.75" customHeight="1" x14ac:dyDescent="0.25">
      <c r="A5" s="269" t="s">
        <v>50</v>
      </c>
      <c r="B5" s="171"/>
      <c r="C5" s="267" t="s">
        <v>94</v>
      </c>
      <c r="D5" s="267" t="s">
        <v>95</v>
      </c>
      <c r="E5" s="267" t="s">
        <v>96</v>
      </c>
      <c r="F5" s="267" t="s">
        <v>97</v>
      </c>
      <c r="G5" s="267" t="s">
        <v>98</v>
      </c>
      <c r="H5" s="124"/>
      <c r="I5" s="124"/>
      <c r="J5" s="124"/>
      <c r="K5" s="124"/>
      <c r="L5" s="124"/>
      <c r="M5" s="124"/>
      <c r="N5" s="124"/>
      <c r="O5" s="124"/>
      <c r="P5" s="124"/>
      <c r="Q5" s="124"/>
      <c r="R5" s="124"/>
      <c r="S5" s="124"/>
      <c r="T5" s="124"/>
      <c r="U5" s="124"/>
      <c r="V5" s="124"/>
      <c r="W5" s="124"/>
      <c r="X5" s="124"/>
      <c r="Y5" s="124"/>
    </row>
    <row r="6" spans="1:25" s="79" customFormat="1" ht="29.25" customHeight="1" x14ac:dyDescent="0.25">
      <c r="A6" s="197"/>
      <c r="B6" s="197"/>
      <c r="C6" s="268" t="s">
        <v>99</v>
      </c>
      <c r="D6" s="268" t="s">
        <v>99</v>
      </c>
      <c r="E6" s="268" t="s">
        <v>99</v>
      </c>
      <c r="F6" s="268" t="s">
        <v>99</v>
      </c>
      <c r="G6" s="268" t="s">
        <v>152</v>
      </c>
    </row>
    <row r="7" spans="1:25" s="79" customFormat="1" x14ac:dyDescent="0.25">
      <c r="A7" s="79" t="s">
        <v>171</v>
      </c>
      <c r="B7" s="112"/>
      <c r="C7" s="194"/>
      <c r="D7" s="194"/>
      <c r="E7" s="194"/>
      <c r="F7" s="194"/>
      <c r="G7" s="194"/>
    </row>
    <row r="8" spans="1:25" s="79" customFormat="1" x14ac:dyDescent="0.25">
      <c r="A8" s="112"/>
      <c r="B8" s="245" t="s">
        <v>172</v>
      </c>
      <c r="C8" s="200">
        <f>'Conventional CDEL by dept'!B37</f>
        <v>1390.0530000000001</v>
      </c>
      <c r="D8" s="200">
        <f>'Conventional CDEL by dept'!C37</f>
        <v>1625.268</v>
      </c>
      <c r="E8" s="200">
        <f>'Conventional CDEL by dept'!D37</f>
        <v>1818.0229999999999</v>
      </c>
      <c r="F8" s="200">
        <f>'Conventional CDEL by dept'!E37</f>
        <v>1865.37</v>
      </c>
      <c r="G8" s="200">
        <f>'Conventional CDEL by dept'!F37</f>
        <v>2116.2550000000001</v>
      </c>
      <c r="I8" s="193"/>
    </row>
    <row r="9" spans="1:25" s="79" customFormat="1" ht="15.75" customHeight="1" x14ac:dyDescent="0.25">
      <c r="A9" s="112"/>
      <c r="B9" s="245" t="s">
        <v>173</v>
      </c>
      <c r="C9" s="175">
        <f>-'Conventional CDEL by dept'!B36</f>
        <v>9.5869999999999997</v>
      </c>
      <c r="D9" s="175">
        <f>-'Conventional CDEL by dept'!C36</f>
        <v>0</v>
      </c>
      <c r="E9" s="175">
        <f>-'Conventional CDEL by dept'!D36</f>
        <v>80</v>
      </c>
      <c r="F9" s="175">
        <f>-'Conventional CDEL by dept'!E36</f>
        <v>200</v>
      </c>
      <c r="G9" s="175">
        <f>-'Conventional CDEL by dept'!F36</f>
        <v>150</v>
      </c>
    </row>
    <row r="10" spans="1:25" s="79" customFormat="1" x14ac:dyDescent="0.25">
      <c r="A10" s="198"/>
      <c r="B10" s="199" t="s">
        <v>174</v>
      </c>
      <c r="C10" s="183">
        <f>C8+C9</f>
        <v>1399.64</v>
      </c>
      <c r="D10" s="183">
        <f>D8+D9</f>
        <v>1625.268</v>
      </c>
      <c r="E10" s="183">
        <f>E8+E9</f>
        <v>1898.0229999999999</v>
      </c>
      <c r="F10" s="183">
        <f>F8+F9</f>
        <v>2065.37</v>
      </c>
      <c r="G10" s="183">
        <f>G8+G9</f>
        <v>2266.2550000000001</v>
      </c>
    </row>
    <row r="11" spans="1:25" s="83" customFormat="1" x14ac:dyDescent="0.25">
      <c r="A11" s="83" t="s">
        <v>175</v>
      </c>
      <c r="B11" s="122"/>
      <c r="C11" s="118"/>
      <c r="D11" s="118"/>
      <c r="E11" s="118"/>
      <c r="F11" s="118"/>
      <c r="G11" s="118"/>
    </row>
    <row r="12" spans="1:25" x14ac:dyDescent="0.25">
      <c r="B12" s="112" t="s">
        <v>176</v>
      </c>
      <c r="C12" s="133">
        <f>'Conventional CDEL by dept'!B24</f>
        <v>1399.64</v>
      </c>
      <c r="D12" s="133">
        <f>'Conventional CDEL by dept'!C24</f>
        <v>1625.268</v>
      </c>
      <c r="E12" s="133">
        <f>'Conventional CDEL by dept'!D24</f>
        <v>1898.0229999999999</v>
      </c>
      <c r="F12" s="133">
        <f>'Conventional CDEL by dept'!E24</f>
        <v>2065.37</v>
      </c>
      <c r="G12" s="133">
        <f>'Conventional CDEL by dept'!F24</f>
        <v>2266.2550000000001</v>
      </c>
    </row>
    <row r="13" spans="1:25" x14ac:dyDescent="0.25">
      <c r="A13" s="198"/>
      <c r="B13" s="199" t="s">
        <v>177</v>
      </c>
      <c r="C13" s="183">
        <f>C12</f>
        <v>1399.64</v>
      </c>
      <c r="D13" s="183">
        <f t="shared" ref="D13:G13" si="0">D12</f>
        <v>1625.268</v>
      </c>
      <c r="E13" s="183">
        <f t="shared" si="0"/>
        <v>1898.0229999999999</v>
      </c>
      <c r="F13" s="183">
        <f t="shared" si="0"/>
        <v>2065.37</v>
      </c>
      <c r="G13" s="183">
        <f t="shared" si="0"/>
        <v>2266.2550000000001</v>
      </c>
    </row>
    <row r="15" spans="1:25" x14ac:dyDescent="0.25">
      <c r="A15" s="112" t="s">
        <v>167</v>
      </c>
      <c r="C15" s="211"/>
      <c r="D15" s="211"/>
      <c r="E15" s="211"/>
      <c r="F15" s="211"/>
      <c r="G15" s="211"/>
      <c r="H15" s="133"/>
    </row>
    <row r="16" spans="1:25" ht="89.25" customHeight="1" x14ac:dyDescent="0.25">
      <c r="A16" s="373" t="s">
        <v>178</v>
      </c>
      <c r="B16" s="373"/>
      <c r="C16" s="373"/>
      <c r="D16" s="373"/>
      <c r="E16" s="373"/>
      <c r="F16" s="373"/>
      <c r="G16" s="373"/>
      <c r="H16" s="373"/>
    </row>
    <row r="17" spans="1:7" x14ac:dyDescent="0.25">
      <c r="A17" s="318" t="s">
        <v>179</v>
      </c>
    </row>
    <row r="21" spans="1:7" x14ac:dyDescent="0.25">
      <c r="C21" s="200"/>
      <c r="D21" s="200"/>
      <c r="E21" s="200"/>
      <c r="F21" s="200"/>
      <c r="G21" s="200"/>
    </row>
  </sheetData>
  <mergeCells count="2">
    <mergeCell ref="C4:F4"/>
    <mergeCell ref="A16:H16"/>
  </mergeCells>
  <hyperlinks>
    <hyperlink ref="A1" location="Index!A6" display="Back to Index" xr:uid="{CAABD99B-04FA-435E-937D-7092031E17D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78B5-DD55-4C6C-9775-8D75F2EEF1D2}">
  <sheetPr>
    <tabColor theme="7" tint="0.79998168889431442"/>
  </sheetPr>
  <dimension ref="A1:Y19"/>
  <sheetViews>
    <sheetView showGridLines="0" zoomScale="90" zoomScaleNormal="90" workbookViewId="0">
      <selection activeCell="B18" sqref="B18"/>
    </sheetView>
  </sheetViews>
  <sheetFormatPr defaultColWidth="9.140625" defaultRowHeight="15" x14ac:dyDescent="0.25"/>
  <cols>
    <col min="1" max="1" width="11.7109375" style="122" customWidth="1"/>
    <col min="2" max="2" width="39.7109375" style="122" customWidth="1"/>
    <col min="3" max="6" width="10.7109375" style="122" customWidth="1"/>
    <col min="7" max="7" width="10.85546875" style="122" customWidth="1"/>
    <col min="8" max="16384" width="9.140625" style="122"/>
  </cols>
  <sheetData>
    <row r="1" spans="1:25" x14ac:dyDescent="0.25">
      <c r="A1" s="332" t="s">
        <v>0</v>
      </c>
    </row>
    <row r="2" spans="1:25" ht="6" customHeight="1" x14ac:dyDescent="0.25"/>
    <row r="3" spans="1:25" ht="18" customHeight="1" x14ac:dyDescent="0.25">
      <c r="A3" s="218" t="s">
        <v>180</v>
      </c>
      <c r="B3" s="121"/>
      <c r="C3" s="121"/>
      <c r="D3" s="121"/>
      <c r="E3" s="121"/>
      <c r="F3" s="121"/>
      <c r="G3" s="121"/>
      <c r="H3" s="121"/>
      <c r="I3" s="121"/>
      <c r="J3" s="121"/>
      <c r="L3" s="121"/>
      <c r="M3" s="121"/>
      <c r="N3" s="121"/>
      <c r="O3" s="121"/>
      <c r="P3" s="121"/>
      <c r="Q3" s="121"/>
      <c r="R3" s="121"/>
      <c r="S3" s="121"/>
      <c r="T3" s="121"/>
      <c r="U3" s="121"/>
      <c r="V3" s="121"/>
      <c r="W3" s="121"/>
      <c r="X3" s="121"/>
      <c r="Y3" s="121"/>
    </row>
    <row r="4" spans="1:25" ht="15" customHeight="1" x14ac:dyDescent="0.25">
      <c r="A4" s="123"/>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5" s="112" customFormat="1" ht="15.75" customHeight="1" x14ac:dyDescent="0.25">
      <c r="A5" s="269" t="s">
        <v>50</v>
      </c>
      <c r="B5" s="171"/>
      <c r="C5" s="267" t="s">
        <v>94</v>
      </c>
      <c r="D5" s="267" t="s">
        <v>95</v>
      </c>
      <c r="E5" s="267" t="s">
        <v>96</v>
      </c>
      <c r="F5" s="267" t="s">
        <v>97</v>
      </c>
      <c r="G5" s="267" t="s">
        <v>98</v>
      </c>
      <c r="H5" s="124"/>
      <c r="I5" s="124"/>
      <c r="J5" s="124"/>
      <c r="K5" s="124"/>
      <c r="L5" s="124"/>
      <c r="M5" s="124"/>
      <c r="N5" s="124"/>
      <c r="O5" s="124"/>
      <c r="P5" s="124"/>
      <c r="Q5" s="124"/>
      <c r="R5" s="124"/>
      <c r="S5" s="124"/>
      <c r="T5" s="124"/>
      <c r="U5" s="124"/>
      <c r="V5" s="124"/>
      <c r="W5" s="124"/>
      <c r="X5" s="124"/>
      <c r="Y5" s="124"/>
    </row>
    <row r="6" spans="1:25" s="83" customFormat="1" ht="30" customHeight="1" x14ac:dyDescent="0.25">
      <c r="A6" s="197"/>
      <c r="B6" s="197"/>
      <c r="C6" s="268" t="s">
        <v>99</v>
      </c>
      <c r="D6" s="268" t="s">
        <v>99</v>
      </c>
      <c r="E6" s="268" t="s">
        <v>99</v>
      </c>
      <c r="F6" s="268" t="s">
        <v>99</v>
      </c>
      <c r="G6" s="268" t="s">
        <v>152</v>
      </c>
    </row>
    <row r="7" spans="1:25" s="83" customFormat="1" x14ac:dyDescent="0.25">
      <c r="A7" s="79" t="s">
        <v>181</v>
      </c>
      <c r="B7" s="122"/>
      <c r="C7" s="118"/>
      <c r="D7" s="118"/>
      <c r="E7" s="118"/>
      <c r="F7" s="118"/>
      <c r="G7" s="118"/>
    </row>
    <row r="8" spans="1:25" s="83" customFormat="1" x14ac:dyDescent="0.25">
      <c r="A8" s="122"/>
      <c r="B8" s="245" t="s">
        <v>141</v>
      </c>
      <c r="C8" s="175">
        <f>'FTC CDEL by dept'!B24</f>
        <v>-43.837000000000003</v>
      </c>
      <c r="D8" s="175">
        <f>'FTC CDEL by dept'!C24</f>
        <v>90.786000000000001</v>
      </c>
      <c r="E8" s="175">
        <f>'FTC CDEL by dept'!D24</f>
        <v>2.5209999999999999</v>
      </c>
      <c r="F8" s="175">
        <f>'FTC CDEL by dept'!E24</f>
        <v>30.925999999999998</v>
      </c>
      <c r="G8" s="175">
        <f>'FTC CDEL by dept'!F24</f>
        <v>-7.4480000000000004</v>
      </c>
      <c r="I8" s="193"/>
    </row>
    <row r="9" spans="1:25" s="83" customFormat="1" x14ac:dyDescent="0.25">
      <c r="A9" s="205"/>
      <c r="B9" s="199" t="s">
        <v>182</v>
      </c>
      <c r="C9" s="183">
        <f>C8</f>
        <v>-43.837000000000003</v>
      </c>
      <c r="D9" s="183">
        <f>D8</f>
        <v>90.786000000000001</v>
      </c>
      <c r="E9" s="183">
        <f>E8</f>
        <v>2.5209999999999999</v>
      </c>
      <c r="F9" s="183">
        <f>F8</f>
        <v>30.925999999999998</v>
      </c>
      <c r="G9" s="183">
        <f>G8</f>
        <v>-7.4480000000000004</v>
      </c>
    </row>
    <row r="10" spans="1:25" s="83" customFormat="1" x14ac:dyDescent="0.25">
      <c r="A10" s="79" t="s">
        <v>183</v>
      </c>
      <c r="B10" s="122"/>
      <c r="C10" s="118"/>
      <c r="D10" s="118"/>
      <c r="E10" s="118"/>
      <c r="F10" s="118"/>
      <c r="G10" s="118"/>
    </row>
    <row r="11" spans="1:25" x14ac:dyDescent="0.25">
      <c r="B11" s="122" t="s">
        <v>184</v>
      </c>
      <c r="C11" s="175">
        <f>'FTC CDEL by dept'!B24</f>
        <v>-43.837000000000003</v>
      </c>
      <c r="D11" s="175">
        <f>'FTC CDEL by dept'!C24</f>
        <v>90.786000000000001</v>
      </c>
      <c r="E11" s="175">
        <f>'FTC CDEL by dept'!D24</f>
        <v>2.5209999999999999</v>
      </c>
      <c r="F11" s="175">
        <f>'FTC CDEL by dept'!E24</f>
        <v>30.925999999999998</v>
      </c>
      <c r="G11" s="175">
        <f>'FTC CDEL by dept'!F24</f>
        <v>-7.4480000000000004</v>
      </c>
    </row>
    <row r="12" spans="1:25" x14ac:dyDescent="0.25">
      <c r="A12" s="205"/>
      <c r="B12" s="199" t="s">
        <v>185</v>
      </c>
      <c r="C12" s="183">
        <f>C11</f>
        <v>-43.837000000000003</v>
      </c>
      <c r="D12" s="183">
        <f t="shared" ref="D12:G12" si="0">D11</f>
        <v>90.786000000000001</v>
      </c>
      <c r="E12" s="183">
        <f t="shared" si="0"/>
        <v>2.5209999999999999</v>
      </c>
      <c r="F12" s="183">
        <f t="shared" si="0"/>
        <v>30.925999999999998</v>
      </c>
      <c r="G12" s="183">
        <f t="shared" si="0"/>
        <v>-7.4480000000000004</v>
      </c>
    </row>
    <row r="14" spans="1:25" x14ac:dyDescent="0.25">
      <c r="A14" s="122" t="s">
        <v>167</v>
      </c>
      <c r="C14" s="212"/>
      <c r="D14" s="212"/>
      <c r="E14" s="212"/>
      <c r="F14" s="212"/>
      <c r="G14" s="212"/>
      <c r="H14" s="175"/>
    </row>
    <row r="15" spans="1:25" ht="27" customHeight="1" x14ac:dyDescent="0.25">
      <c r="A15" s="390" t="s">
        <v>186</v>
      </c>
      <c r="B15" s="390"/>
      <c r="C15" s="390"/>
      <c r="D15" s="390"/>
      <c r="E15" s="390"/>
      <c r="F15" s="390"/>
      <c r="G15" s="390"/>
      <c r="H15" s="390"/>
    </row>
    <row r="16" spans="1:25" ht="86.25" customHeight="1" x14ac:dyDescent="0.25">
      <c r="A16" s="373" t="s">
        <v>128</v>
      </c>
      <c r="B16" s="373"/>
      <c r="C16" s="373"/>
      <c r="D16" s="373"/>
      <c r="E16" s="373"/>
      <c r="F16" s="373"/>
      <c r="G16" s="373"/>
      <c r="H16" s="373"/>
    </row>
    <row r="17" spans="1:7" x14ac:dyDescent="0.25">
      <c r="A17" s="292"/>
    </row>
    <row r="19" spans="1:7" x14ac:dyDescent="0.25">
      <c r="C19" s="204"/>
      <c r="D19" s="204"/>
      <c r="E19" s="204"/>
      <c r="F19" s="204"/>
      <c r="G19" s="204"/>
    </row>
  </sheetData>
  <mergeCells count="2">
    <mergeCell ref="A15:H15"/>
    <mergeCell ref="A16:H16"/>
  </mergeCells>
  <hyperlinks>
    <hyperlink ref="A1" location="Index!A6" display="Back to Index" xr:uid="{E4EB0A18-0CCE-4390-A7B8-97C9BC35066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6B87-DFEA-4137-AD59-29CE93BAA5E0}">
  <sheetPr>
    <tabColor theme="8" tint="0.79998168889431442"/>
  </sheetPr>
  <dimension ref="A1:AG33"/>
  <sheetViews>
    <sheetView showGridLines="0" workbookViewId="0">
      <selection activeCell="F22" sqref="F22"/>
    </sheetView>
  </sheetViews>
  <sheetFormatPr defaultRowHeight="15" x14ac:dyDescent="0.25"/>
  <cols>
    <col min="1" max="1" width="40.85546875" bestFit="1" customWidth="1"/>
    <col min="2" max="2" width="26.85546875" bestFit="1" customWidth="1"/>
    <col min="3" max="3" width="23.5703125" bestFit="1" customWidth="1"/>
    <col min="4" max="4" width="18.7109375" bestFit="1" customWidth="1"/>
    <col min="5" max="5" width="15.28515625" bestFit="1" customWidth="1"/>
    <col min="6" max="6" width="27.42578125" bestFit="1" customWidth="1"/>
    <col min="7" max="7" width="24" bestFit="1" customWidth="1"/>
    <col min="8" max="8" width="18.7109375" bestFit="1" customWidth="1"/>
    <col min="9" max="9" width="15.28515625" bestFit="1" customWidth="1"/>
    <col min="10" max="10" width="27.42578125" bestFit="1" customWidth="1"/>
    <col min="11" max="11" width="24" bestFit="1" customWidth="1"/>
    <col min="12" max="12" width="18.7109375" bestFit="1" customWidth="1"/>
    <col min="13" max="13" width="15.28515625" bestFit="1" customWidth="1"/>
    <col min="14" max="14" width="27.42578125" bestFit="1" customWidth="1"/>
    <col min="15" max="15" width="24" bestFit="1" customWidth="1"/>
    <col min="16" max="16" width="18.7109375" bestFit="1" customWidth="1"/>
    <col min="17" max="17" width="15.28515625" bestFit="1" customWidth="1"/>
    <col min="18" max="18" width="27.42578125" bestFit="1" customWidth="1"/>
    <col min="19" max="19" width="24" bestFit="1" customWidth="1"/>
    <col min="20" max="20" width="18.7109375" bestFit="1" customWidth="1"/>
    <col min="21" max="21" width="15.28515625" bestFit="1" customWidth="1"/>
    <col min="22" max="22" width="27.42578125" bestFit="1" customWidth="1"/>
    <col min="23" max="23" width="24" bestFit="1" customWidth="1"/>
    <col min="24" max="24" width="18.7109375" bestFit="1" customWidth="1"/>
    <col min="25" max="25" width="15.28515625" bestFit="1" customWidth="1"/>
    <col min="26" max="26" width="27.42578125" bestFit="1" customWidth="1"/>
    <col min="27" max="27" width="24" bestFit="1" customWidth="1"/>
    <col min="28" max="28" width="18.7109375" bestFit="1" customWidth="1"/>
    <col min="29" max="29" width="15.28515625" bestFit="1" customWidth="1"/>
    <col min="30" max="30" width="27.42578125" bestFit="1" customWidth="1"/>
    <col min="31" max="31" width="24" bestFit="1" customWidth="1"/>
    <col min="32" max="32" width="18.7109375" bestFit="1" customWidth="1"/>
    <col min="33" max="33" width="15.28515625" bestFit="1" customWidth="1"/>
  </cols>
  <sheetData>
    <row r="1" spans="1:33" s="27" customFormat="1" ht="15" customHeight="1" x14ac:dyDescent="0.25">
      <c r="A1" s="393" t="s">
        <v>187</v>
      </c>
      <c r="B1" s="39"/>
      <c r="C1" s="34"/>
      <c r="D1" s="34"/>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3" s="25" customFormat="1" ht="15.75" customHeight="1" x14ac:dyDescent="0.25">
      <c r="A2" s="394"/>
      <c r="B2" s="40"/>
      <c r="C2" s="35"/>
      <c r="D2" s="35"/>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3" x14ac:dyDescent="0.25">
      <c r="A3" s="1"/>
      <c r="B3" s="1"/>
      <c r="C3" s="6"/>
      <c r="D3" s="6"/>
      <c r="E3" s="6"/>
      <c r="F3" s="6"/>
      <c r="G3" s="6"/>
      <c r="H3" s="6"/>
      <c r="I3" s="6"/>
      <c r="J3" s="6"/>
      <c r="K3" s="6"/>
      <c r="L3" s="6"/>
      <c r="M3" s="6"/>
      <c r="N3" s="6"/>
      <c r="O3" s="6"/>
      <c r="P3" s="6"/>
      <c r="Q3" s="6"/>
      <c r="R3" s="6"/>
      <c r="S3" s="6"/>
      <c r="T3" s="6"/>
      <c r="U3" s="6"/>
      <c r="V3" s="6"/>
      <c r="W3" s="6"/>
      <c r="X3" s="6"/>
      <c r="Y3" s="6"/>
      <c r="Z3" s="6"/>
      <c r="AA3" s="6"/>
      <c r="AB3" s="6"/>
      <c r="AC3" s="6"/>
      <c r="AD3" s="6"/>
    </row>
    <row r="4" spans="1:33" x14ac:dyDescent="0.25">
      <c r="A4" s="7" t="s">
        <v>188</v>
      </c>
      <c r="B4" s="7"/>
      <c r="C4" s="8"/>
      <c r="D4" s="8"/>
      <c r="E4" s="8"/>
      <c r="F4" s="8"/>
      <c r="G4" s="8"/>
      <c r="H4" s="8"/>
      <c r="I4" s="8"/>
      <c r="J4" s="8"/>
      <c r="K4" s="6"/>
      <c r="L4" s="6"/>
      <c r="M4" s="6"/>
      <c r="N4" s="6"/>
      <c r="O4" s="6"/>
      <c r="P4" s="6"/>
      <c r="Q4" s="6"/>
      <c r="R4" s="6"/>
      <c r="S4" s="6"/>
      <c r="T4" s="6"/>
      <c r="U4" s="6"/>
      <c r="V4" s="6"/>
      <c r="W4" s="6"/>
      <c r="X4" s="6"/>
      <c r="Y4" s="6"/>
      <c r="Z4" s="6"/>
      <c r="AA4" s="6"/>
      <c r="AB4" s="6"/>
      <c r="AC4" s="6"/>
      <c r="AD4" s="6"/>
    </row>
    <row r="5" spans="1:33" x14ac:dyDescent="0.25">
      <c r="A5" s="7" t="s">
        <v>189</v>
      </c>
      <c r="B5" s="7"/>
      <c r="C5" s="8"/>
      <c r="D5" s="8"/>
      <c r="E5" s="8"/>
      <c r="F5" s="8"/>
      <c r="G5" s="8"/>
      <c r="H5" s="8"/>
      <c r="I5" s="8"/>
      <c r="J5" s="8"/>
      <c r="K5" s="6"/>
      <c r="L5" s="6"/>
      <c r="M5" s="6"/>
      <c r="N5" s="6"/>
      <c r="O5" s="6"/>
      <c r="P5" s="6"/>
      <c r="Q5" s="6"/>
      <c r="R5" s="6"/>
      <c r="S5" s="6"/>
      <c r="T5" s="6"/>
      <c r="U5" s="6"/>
      <c r="V5" s="6"/>
      <c r="W5" s="6"/>
      <c r="X5" s="6"/>
      <c r="Y5" s="6"/>
      <c r="Z5" s="6"/>
      <c r="AA5" s="6"/>
      <c r="AB5" s="6"/>
      <c r="AC5" s="6"/>
      <c r="AD5" s="6"/>
    </row>
    <row r="6" spans="1:33" x14ac:dyDescent="0.25">
      <c r="A6" s="9"/>
      <c r="B6" s="9"/>
      <c r="C6" s="9"/>
      <c r="D6" s="9"/>
      <c r="E6" s="9"/>
      <c r="F6" s="9"/>
      <c r="G6" s="9"/>
      <c r="H6" s="9"/>
      <c r="I6" s="9"/>
      <c r="J6" s="9"/>
      <c r="K6" s="1"/>
      <c r="L6" s="1"/>
      <c r="M6" s="1"/>
      <c r="N6" s="1"/>
      <c r="O6" s="1"/>
      <c r="P6" s="1"/>
      <c r="Q6" s="1"/>
      <c r="R6" s="1"/>
      <c r="S6" s="1"/>
      <c r="T6" s="1"/>
      <c r="U6" s="1"/>
      <c r="V6" s="1"/>
      <c r="W6" s="1"/>
      <c r="X6" s="1"/>
      <c r="Y6" s="1"/>
      <c r="Z6" s="1"/>
      <c r="AA6" s="1"/>
      <c r="AB6" s="1"/>
      <c r="AC6" s="1"/>
      <c r="AD6" s="1"/>
    </row>
    <row r="7" spans="1:33" s="2" customFormat="1" x14ac:dyDescent="0.25">
      <c r="A7" s="59" t="s">
        <v>190</v>
      </c>
      <c r="B7" s="30"/>
      <c r="C7" s="11"/>
      <c r="D7" s="11"/>
      <c r="E7" s="11"/>
      <c r="F7" s="11"/>
      <c r="G7" s="11"/>
      <c r="H7" s="11"/>
      <c r="I7" s="11"/>
      <c r="J7" s="11"/>
      <c r="R7" s="3"/>
      <c r="S7" s="3"/>
      <c r="T7" s="3"/>
    </row>
    <row r="8" spans="1:33" x14ac:dyDescent="0.25">
      <c r="A8" s="12"/>
      <c r="B8" s="12"/>
      <c r="C8" s="12"/>
      <c r="D8" s="12"/>
      <c r="E8" s="12"/>
      <c r="F8" s="12"/>
      <c r="G8" s="12"/>
      <c r="H8" s="12"/>
      <c r="I8" s="12"/>
      <c r="J8" s="12"/>
    </row>
    <row r="9" spans="1:33" x14ac:dyDescent="0.25">
      <c r="A9" s="10"/>
      <c r="B9" s="10"/>
      <c r="C9" s="391" t="s">
        <v>191</v>
      </c>
      <c r="D9" s="391"/>
      <c r="E9" s="11"/>
      <c r="F9" s="12"/>
      <c r="G9" s="392" t="s">
        <v>192</v>
      </c>
      <c r="H9" s="392"/>
      <c r="I9" s="52"/>
      <c r="J9" s="30"/>
      <c r="K9" s="391" t="s">
        <v>193</v>
      </c>
      <c r="L9" s="391"/>
      <c r="M9" s="30"/>
      <c r="N9" s="52"/>
      <c r="O9" s="392" t="s">
        <v>94</v>
      </c>
      <c r="P9" s="392"/>
      <c r="Q9" s="52"/>
      <c r="R9" s="2"/>
      <c r="S9" s="391" t="s">
        <v>95</v>
      </c>
      <c r="T9" s="391"/>
      <c r="U9" s="2"/>
      <c r="W9" s="392" t="s">
        <v>96</v>
      </c>
      <c r="X9" s="392"/>
      <c r="Z9" s="2"/>
      <c r="AA9" s="391" t="s">
        <v>97</v>
      </c>
      <c r="AB9" s="391"/>
      <c r="AC9" s="2"/>
      <c r="AE9" s="392" t="s">
        <v>98</v>
      </c>
      <c r="AF9" s="392"/>
    </row>
    <row r="10" spans="1:33" s="37" customFormat="1" x14ac:dyDescent="0.25">
      <c r="A10" s="44" t="s">
        <v>194</v>
      </c>
      <c r="B10" s="45" t="s">
        <v>195</v>
      </c>
      <c r="C10" s="45" t="s">
        <v>196</v>
      </c>
      <c r="D10" s="45" t="s">
        <v>197</v>
      </c>
      <c r="E10" s="45" t="s">
        <v>198</v>
      </c>
      <c r="F10" s="46" t="s">
        <v>195</v>
      </c>
      <c r="G10" s="46" t="s">
        <v>196</v>
      </c>
      <c r="H10" s="46" t="s">
        <v>197</v>
      </c>
      <c r="I10" s="46" t="s">
        <v>198</v>
      </c>
      <c r="J10" s="45" t="s">
        <v>195</v>
      </c>
      <c r="K10" s="45" t="s">
        <v>196</v>
      </c>
      <c r="L10" s="45" t="s">
        <v>197</v>
      </c>
      <c r="M10" s="45" t="s">
        <v>198</v>
      </c>
      <c r="N10" s="46" t="s">
        <v>195</v>
      </c>
      <c r="O10" s="46" t="s">
        <v>196</v>
      </c>
      <c r="P10" s="46" t="s">
        <v>197</v>
      </c>
      <c r="Q10" s="46" t="s">
        <v>198</v>
      </c>
      <c r="R10" s="45" t="s">
        <v>195</v>
      </c>
      <c r="S10" s="45" t="s">
        <v>196</v>
      </c>
      <c r="T10" s="45" t="s">
        <v>197</v>
      </c>
      <c r="U10" s="45" t="s">
        <v>198</v>
      </c>
      <c r="V10" s="46" t="s">
        <v>195</v>
      </c>
      <c r="W10" s="46" t="s">
        <v>196</v>
      </c>
      <c r="X10" s="46" t="s">
        <v>197</v>
      </c>
      <c r="Y10" s="46" t="s">
        <v>198</v>
      </c>
      <c r="Z10" s="45" t="s">
        <v>195</v>
      </c>
      <c r="AA10" s="45" t="s">
        <v>196</v>
      </c>
      <c r="AB10" s="45" t="s">
        <v>197</v>
      </c>
      <c r="AC10" s="45" t="s">
        <v>198</v>
      </c>
      <c r="AD10" s="46" t="s">
        <v>195</v>
      </c>
      <c r="AE10" s="46" t="s">
        <v>196</v>
      </c>
      <c r="AF10" s="46" t="s">
        <v>197</v>
      </c>
      <c r="AG10" s="46" t="s">
        <v>198</v>
      </c>
    </row>
    <row r="11" spans="1:33" x14ac:dyDescent="0.25">
      <c r="A11" s="14" t="str">
        <f>'[2]Final Outturn'!B6</f>
        <v>DAERA</v>
      </c>
      <c r="B11" s="60">
        <f>VLOOKUP($A11,'[2]RAME &amp; CAME'!$A$3:$C$19,3,0)</f>
        <v>345</v>
      </c>
      <c r="C11" s="60">
        <f>VLOOKUP($A11,'[2]RAME &amp; CAME'!$A$3:$D$19,4,0)</f>
        <v>-5074</v>
      </c>
      <c r="D11" s="60">
        <f>VLOOKUP($A11,'[2]RAME &amp; CAME'!$A$23:$C$39,3,0)</f>
        <v>0</v>
      </c>
      <c r="E11" s="60">
        <f>VLOOKUP($A11,'[2]RAME &amp; CAME'!$A$23:$D$39,4,0)</f>
        <v>0</v>
      </c>
      <c r="F11" s="54">
        <f>VLOOKUP($A11,'[2]RAME &amp; CAME'!$A$3:$F$19,6,0)</f>
        <v>519</v>
      </c>
      <c r="G11" s="54">
        <f>VLOOKUP($A11,'[2]RAME &amp; CAME'!$A$3:$G$19,7,0)</f>
        <v>-9548</v>
      </c>
      <c r="H11" s="54">
        <f>VLOOKUP($A11,'[2]RAME &amp; CAME'!$A$23:$F$39,6,0)</f>
        <v>0</v>
      </c>
      <c r="I11" s="54">
        <f>VLOOKUP($A11,'[2]RAME &amp; CAME'!$A$23:$G$39,7,0)</f>
        <v>0</v>
      </c>
      <c r="J11" s="60">
        <f>VLOOKUP($A11,'[2]RAME &amp; CAME'!$A$3:$I$19,9,0)</f>
        <v>915</v>
      </c>
      <c r="K11" s="60">
        <f>VLOOKUP($A11,'[2]RAME &amp; CAME'!$A$3:$J$19,10,0)</f>
        <v>-16523</v>
      </c>
      <c r="L11" s="60">
        <f>VLOOKUP($A11,'[2]RAME &amp; CAME'!$A$23:$J$39,10,0)</f>
        <v>0</v>
      </c>
      <c r="M11" s="60">
        <f>VLOOKUP($A11,'[2]RAME &amp; CAME'!$A$23:$J$39,10,0)</f>
        <v>0</v>
      </c>
      <c r="N11" s="54">
        <f>VLOOKUP($A11,'[2]RAME &amp; CAME'!$A$3:$L$19,12,0)</f>
        <v>4141</v>
      </c>
      <c r="O11" s="54">
        <f>VLOOKUP($A11,'[2]RAME &amp; CAME'!$A$3:$M$19,13,0)</f>
        <v>-14009</v>
      </c>
      <c r="P11" s="54">
        <f>VLOOKUP($A11,'[2]RAME &amp; CAME'!$A$23:$L$39,12,0)</f>
        <v>0</v>
      </c>
      <c r="Q11" s="54">
        <f>VLOOKUP($A11,'[2]RAME &amp; CAME'!$A$23:$M$39,13,0)</f>
        <v>0</v>
      </c>
      <c r="R11" s="60">
        <f>VLOOKUP($A11,'[2]RAME &amp; CAME'!$A$3:$O$19,15,0)</f>
        <v>2851</v>
      </c>
      <c r="S11" s="60">
        <f>VLOOKUP($A11,'[2]RAME &amp; CAME'!$A$3:$P$19,16,0)</f>
        <v>813</v>
      </c>
      <c r="T11" s="60">
        <f>VLOOKUP($A11,'[2]RAME &amp; CAME'!$A$23:$O$39,15,0)</f>
        <v>0</v>
      </c>
      <c r="U11" s="60">
        <f>VLOOKUP($A11,'[2]RAME &amp; CAME'!$A$23:$P$39,16,0)</f>
        <v>0</v>
      </c>
      <c r="Z11" s="2"/>
      <c r="AA11" s="2"/>
      <c r="AB11" s="2"/>
      <c r="AC11" s="2"/>
    </row>
    <row r="12" spans="1:33" x14ac:dyDescent="0.25">
      <c r="A12" s="14" t="str">
        <f>'[2]Final Outturn'!B7</f>
        <v>DfC</v>
      </c>
      <c r="B12" s="60">
        <f>VLOOKUP($A12,'[2]RAME &amp; CAME'!$A$3:$C$19,3,0)</f>
        <v>5814586</v>
      </c>
      <c r="C12" s="60">
        <f>VLOOKUP($A12,'[2]RAME &amp; CAME'!$A$3:$D$19,4,0)</f>
        <v>1638</v>
      </c>
      <c r="D12" s="60">
        <f>VLOOKUP($A12,'[2]RAME &amp; CAME'!$A$23:$C$39,3,0)</f>
        <v>0</v>
      </c>
      <c r="E12" s="60">
        <f>VLOOKUP($A12,'[2]RAME &amp; CAME'!$A$23:$D$39,4,0)</f>
        <v>877</v>
      </c>
      <c r="F12" s="54">
        <f>VLOOKUP($A12,'[2]RAME &amp; CAME'!$A$3:$F$19,6,0)</f>
        <v>5859343</v>
      </c>
      <c r="G12" s="54">
        <f>VLOOKUP($A12,'[2]RAME &amp; CAME'!$A$3:$G$19,7,0)</f>
        <v>-4854</v>
      </c>
      <c r="H12" s="54">
        <f>VLOOKUP($A12,'[2]RAME &amp; CAME'!$A$23:$F$39,6,0)</f>
        <v>-111</v>
      </c>
      <c r="I12" s="54">
        <f>VLOOKUP($A12,'[2]RAME &amp; CAME'!$A$23:$G$39,7,0)</f>
        <v>-2369</v>
      </c>
      <c r="J12" s="60">
        <f>VLOOKUP($A12,'[2]RAME &amp; CAME'!$A$3:$I$19,9,0)</f>
        <v>6005975</v>
      </c>
      <c r="K12" s="60">
        <f>VLOOKUP($A12,'[2]RAME &amp; CAME'!$A$3:$J$19,10,0)</f>
        <v>10031</v>
      </c>
      <c r="L12" s="60">
        <f>VLOOKUP($A12,'[2]RAME &amp; CAME'!$A$23:$J$39,10,0)</f>
        <v>3719</v>
      </c>
      <c r="M12" s="60">
        <f>VLOOKUP($A12,'[2]RAME &amp; CAME'!$A$23:$J$39,10,0)</f>
        <v>3719</v>
      </c>
      <c r="N12" s="54">
        <f>VLOOKUP($A12,'[2]RAME &amp; CAME'!$A$3:$L$19,12,0)</f>
        <v>6402375</v>
      </c>
      <c r="O12" s="54">
        <f>VLOOKUP($A12,'[2]RAME &amp; CAME'!$A$3:$M$19,13,0)</f>
        <v>2536</v>
      </c>
      <c r="P12" s="54">
        <f>VLOOKUP($A12,'[2]RAME &amp; CAME'!$A$23:$L$39,12,0)</f>
        <v>-13552</v>
      </c>
      <c r="Q12" s="54">
        <f>VLOOKUP($A12,'[2]RAME &amp; CAME'!$A$23:$M$39,13,0)</f>
        <v>8049</v>
      </c>
      <c r="R12" s="60">
        <f>VLOOKUP($A12,'[2]RAME &amp; CAME'!$A$3:$O$19,15,0)</f>
        <v>6968605</v>
      </c>
      <c r="S12" s="60">
        <f>VLOOKUP($A12,'[2]RAME &amp; CAME'!$A$3:$P$19,16,0)</f>
        <v>7613</v>
      </c>
      <c r="T12" s="60">
        <f>VLOOKUP($A12,'[2]RAME &amp; CAME'!$A$23:$O$39,15,0)</f>
        <v>-7155</v>
      </c>
      <c r="U12" s="60">
        <f>VLOOKUP($A12,'[2]RAME &amp; CAME'!$A$23:$P$39,16,0)</f>
        <v>3006</v>
      </c>
      <c r="Z12" s="2"/>
      <c r="AA12" s="2"/>
      <c r="AB12" s="2"/>
      <c r="AC12" s="2"/>
    </row>
    <row r="13" spans="1:33" x14ac:dyDescent="0.25">
      <c r="A13" s="14" t="str">
        <f>'[2]Final Outturn'!B8</f>
        <v>DfE</v>
      </c>
      <c r="B13" s="60">
        <f>VLOOKUP($A13,'[2]RAME &amp; CAME'!$A$3:$C$19,3,0)</f>
        <v>-40172</v>
      </c>
      <c r="C13" s="60">
        <f>VLOOKUP($A13,'[2]RAME &amp; CAME'!$A$3:$D$19,4,0)</f>
        <v>14522</v>
      </c>
      <c r="D13" s="60">
        <f>VLOOKUP($A13,'[2]RAME &amp; CAME'!$A$23:$C$39,3,0)</f>
        <v>-180</v>
      </c>
      <c r="E13" s="60">
        <f>VLOOKUP($A13,'[2]RAME &amp; CAME'!$A$23:$D$39,4,0)</f>
        <v>280531</v>
      </c>
      <c r="F13" s="54">
        <f>VLOOKUP($A13,'[2]RAME &amp; CAME'!$A$3:$F$19,6,0)</f>
        <v>-73783</v>
      </c>
      <c r="G13" s="54">
        <f>VLOOKUP($A13,'[2]RAME &amp; CAME'!$A$3:$G$19,7,0)</f>
        <v>3009</v>
      </c>
      <c r="H13" s="54">
        <f>VLOOKUP($A13,'[2]RAME &amp; CAME'!$A$23:$F$39,6,0)</f>
        <v>-38</v>
      </c>
      <c r="I13" s="54">
        <f>VLOOKUP($A13,'[2]RAME &amp; CAME'!$A$23:$G$39,7,0)</f>
        <v>290915</v>
      </c>
      <c r="J13" s="60">
        <f>VLOOKUP($A13,'[2]RAME &amp; CAME'!$A$3:$I$19,9,0)</f>
        <v>-58346</v>
      </c>
      <c r="K13" s="60">
        <f>VLOOKUP($A13,'[2]RAME &amp; CAME'!$A$3:$J$19,10,0)</f>
        <v>3785</v>
      </c>
      <c r="L13" s="60">
        <f>VLOOKUP($A13,'[2]RAME &amp; CAME'!$A$23:$J$39,10,0)</f>
        <v>311222</v>
      </c>
      <c r="M13" s="60">
        <f>VLOOKUP($A13,'[2]RAME &amp; CAME'!$A$23:$J$39,10,0)</f>
        <v>311222</v>
      </c>
      <c r="N13" s="54">
        <f>VLOOKUP($A13,'[2]RAME &amp; CAME'!$A$3:$L$19,12,0)</f>
        <v>-67841</v>
      </c>
      <c r="O13" s="54">
        <f>VLOOKUP($A13,'[2]RAME &amp; CAME'!$A$3:$M$19,13,0)</f>
        <v>5389</v>
      </c>
      <c r="P13" s="54">
        <f>VLOOKUP($A13,'[2]RAME &amp; CAME'!$A$23:$L$39,12,0)</f>
        <v>0</v>
      </c>
      <c r="Q13" s="54">
        <f>VLOOKUP($A13,'[2]RAME &amp; CAME'!$A$23:$M$39,13,0)</f>
        <v>336355</v>
      </c>
      <c r="R13" s="60">
        <f>VLOOKUP($A13,'[2]RAME &amp; CAME'!$A$3:$O$19,15,0)</f>
        <v>-48702</v>
      </c>
      <c r="S13" s="60">
        <f>VLOOKUP($A13,'[2]RAME &amp; CAME'!$A$3:$P$19,16,0)</f>
        <v>19758</v>
      </c>
      <c r="T13" s="60">
        <f>VLOOKUP($A13,'[2]RAME &amp; CAME'!$A$23:$O$39,15,0)</f>
        <v>0</v>
      </c>
      <c r="U13" s="60">
        <f>VLOOKUP($A13,'[2]RAME &amp; CAME'!$A$23:$P$39,16,0)</f>
        <v>284019</v>
      </c>
      <c r="Z13" s="2"/>
      <c r="AA13" s="2"/>
      <c r="AB13" s="2"/>
      <c r="AC13" s="2"/>
    </row>
    <row r="14" spans="1:33" x14ac:dyDescent="0.25">
      <c r="A14" s="14" t="str">
        <f>'[2]Final Outturn'!B9</f>
        <v>DE</v>
      </c>
      <c r="B14" s="60">
        <f>VLOOKUP($A14,'[2]RAME &amp; CAME'!$A$3:$C$19,3,0)</f>
        <v>27218</v>
      </c>
      <c r="C14" s="60">
        <f>VLOOKUP($A14,'[2]RAME &amp; CAME'!$A$3:$D$19,4,0)</f>
        <v>90456</v>
      </c>
      <c r="D14" s="60">
        <f>VLOOKUP($A14,'[2]RAME &amp; CAME'!$A$23:$C$39,3,0)</f>
        <v>0</v>
      </c>
      <c r="E14" s="60">
        <f>VLOOKUP($A14,'[2]RAME &amp; CAME'!$A$23:$D$39,4,0)</f>
        <v>0</v>
      </c>
      <c r="F14" s="54">
        <f>VLOOKUP($A14,'[2]RAME &amp; CAME'!$A$3:$F$19,6,0)</f>
        <v>69693</v>
      </c>
      <c r="G14" s="54">
        <f>VLOOKUP($A14,'[2]RAME &amp; CAME'!$A$3:$G$19,7,0)</f>
        <v>104458</v>
      </c>
      <c r="H14" s="54">
        <f>VLOOKUP($A14,'[2]RAME &amp; CAME'!$A$23:$F$39,6,0)</f>
        <v>0</v>
      </c>
      <c r="I14" s="54">
        <f>VLOOKUP($A14,'[2]RAME &amp; CAME'!$A$23:$G$39,7,0)</f>
        <v>0</v>
      </c>
      <c r="J14" s="60">
        <f>VLOOKUP($A14,'[2]RAME &amp; CAME'!$A$3:$I$19,9,0)</f>
        <v>118470</v>
      </c>
      <c r="K14" s="60">
        <f>VLOOKUP($A14,'[2]RAME &amp; CAME'!$A$3:$J$19,10,0)</f>
        <v>82980</v>
      </c>
      <c r="L14" s="60">
        <f>VLOOKUP($A14,'[2]RAME &amp; CAME'!$A$23:$J$39,10,0)</f>
        <v>0</v>
      </c>
      <c r="M14" s="60">
        <f>VLOOKUP($A14,'[2]RAME &amp; CAME'!$A$23:$J$39,10,0)</f>
        <v>0</v>
      </c>
      <c r="N14" s="54">
        <f>VLOOKUP($A14,'[2]RAME &amp; CAME'!$A$3:$L$19,12,0)</f>
        <v>72084</v>
      </c>
      <c r="O14" s="54">
        <f>VLOOKUP($A14,'[2]RAME &amp; CAME'!$A$3:$M$19,13,0)</f>
        <v>103202</v>
      </c>
      <c r="P14" s="54">
        <f>VLOOKUP($A14,'[2]RAME &amp; CAME'!$A$23:$L$39,12,0)</f>
        <v>0</v>
      </c>
      <c r="Q14" s="54">
        <f>VLOOKUP($A14,'[2]RAME &amp; CAME'!$A$23:$M$39,13,0)</f>
        <v>0</v>
      </c>
      <c r="R14" s="60">
        <f>VLOOKUP($A14,'[2]RAME &amp; CAME'!$A$3:$O$19,15,0)</f>
        <v>76043</v>
      </c>
      <c r="S14" s="60">
        <f>VLOOKUP($A14,'[2]RAME &amp; CAME'!$A$3:$P$19,16,0)</f>
        <v>108473</v>
      </c>
      <c r="T14" s="60">
        <f>VLOOKUP($A14,'[2]RAME &amp; CAME'!$A$23:$O$39,15,0)</f>
        <v>0</v>
      </c>
      <c r="U14" s="60">
        <f>VLOOKUP($A14,'[2]RAME &amp; CAME'!$A$23:$P$39,16,0)</f>
        <v>0</v>
      </c>
      <c r="Z14" s="2"/>
      <c r="AA14" s="2"/>
      <c r="AB14" s="2"/>
      <c r="AC14" s="2"/>
    </row>
    <row r="15" spans="1:33" x14ac:dyDescent="0.25">
      <c r="A15" s="14" t="str">
        <f>'[2]Final Outturn'!B10</f>
        <v>DoF</v>
      </c>
      <c r="B15" s="60">
        <f>VLOOKUP($A15,'[2]RAME &amp; CAME'!$A$3:$C$19,3,0)</f>
        <v>-74</v>
      </c>
      <c r="C15" s="60">
        <f>VLOOKUP($A15,'[2]RAME &amp; CAME'!$A$3:$D$19,4,0)</f>
        <v>-121</v>
      </c>
      <c r="D15" s="60">
        <f>VLOOKUP($A15,'[2]RAME &amp; CAME'!$A$23:$C$39,3,0)</f>
        <v>0</v>
      </c>
      <c r="E15" s="60">
        <f>VLOOKUP($A15,'[2]RAME &amp; CAME'!$A$23:$D$39,4,0)</f>
        <v>0</v>
      </c>
      <c r="F15" s="54">
        <f>VLOOKUP($A15,'[2]RAME &amp; CAME'!$A$3:$F$19,6,0)</f>
        <v>128</v>
      </c>
      <c r="G15" s="54">
        <f>VLOOKUP($A15,'[2]RAME &amp; CAME'!$A$3:$G$19,7,0)</f>
        <v>778</v>
      </c>
      <c r="H15" s="54">
        <f>VLOOKUP($A15,'[2]RAME &amp; CAME'!$A$23:$F$39,6,0)</f>
        <v>0</v>
      </c>
      <c r="I15" s="54">
        <f>VLOOKUP($A15,'[2]RAME &amp; CAME'!$A$23:$G$39,7,0)</f>
        <v>0</v>
      </c>
      <c r="J15" s="60">
        <f>VLOOKUP($A15,'[2]RAME &amp; CAME'!$A$3:$I$19,9,0)</f>
        <v>101</v>
      </c>
      <c r="K15" s="60">
        <f>VLOOKUP($A15,'[2]RAME &amp; CAME'!$A$3:$J$19,10,0)</f>
        <v>2259</v>
      </c>
      <c r="L15" s="60">
        <f>VLOOKUP($A15,'[2]RAME &amp; CAME'!$A$23:$J$39,10,0)</f>
        <v>0</v>
      </c>
      <c r="M15" s="60">
        <f>VLOOKUP($A15,'[2]RAME &amp; CAME'!$A$23:$J$39,10,0)</f>
        <v>0</v>
      </c>
      <c r="N15" s="54">
        <f>VLOOKUP($A15,'[2]RAME &amp; CAME'!$A$3:$L$19,12,0)</f>
        <v>1820</v>
      </c>
      <c r="O15" s="54">
        <f>VLOOKUP($A15,'[2]RAME &amp; CAME'!$A$3:$M$19,13,0)</f>
        <v>1221</v>
      </c>
      <c r="P15" s="54">
        <f>VLOOKUP($A15,'[2]RAME &amp; CAME'!$A$23:$L$39,12,0)</f>
        <v>0</v>
      </c>
      <c r="Q15" s="54">
        <f>VLOOKUP($A15,'[2]RAME &amp; CAME'!$A$23:$M$39,13,0)</f>
        <v>0</v>
      </c>
      <c r="R15" s="60">
        <f>VLOOKUP($A15,'[2]RAME &amp; CAME'!$A$3:$O$19,15,0)</f>
        <v>1239</v>
      </c>
      <c r="S15" s="60">
        <f>VLOOKUP($A15,'[2]RAME &amp; CAME'!$A$3:$P$19,16,0)</f>
        <v>2755</v>
      </c>
      <c r="T15" s="60">
        <f>VLOOKUP($A15,'[2]RAME &amp; CAME'!$A$23:$O$39,15,0)</f>
        <v>0</v>
      </c>
      <c r="U15" s="60">
        <f>VLOOKUP($A15,'[2]RAME &amp; CAME'!$A$23:$P$39,16,0)</f>
        <v>0</v>
      </c>
      <c r="Z15" s="2"/>
      <c r="AA15" s="2"/>
      <c r="AB15" s="2"/>
      <c r="AC15" s="2"/>
    </row>
    <row r="16" spans="1:33" x14ac:dyDescent="0.25">
      <c r="A16" s="14" t="str">
        <f>'[2]Final Outturn'!B11</f>
        <v>DoH</v>
      </c>
      <c r="B16" s="60">
        <f>VLOOKUP($A16,'[2]RAME &amp; CAME'!$A$3:$C$19,3,0)</f>
        <v>60998</v>
      </c>
      <c r="C16" s="60">
        <f>VLOOKUP($A16,'[2]RAME &amp; CAME'!$A$3:$D$19,4,0)</f>
        <v>47260</v>
      </c>
      <c r="D16" s="60">
        <f>VLOOKUP($A16,'[2]RAME &amp; CAME'!$A$23:$C$39,3,0)</f>
        <v>1</v>
      </c>
      <c r="E16" s="60">
        <f>VLOOKUP($A16,'[2]RAME &amp; CAME'!$A$23:$D$39,4,0)</f>
        <v>0</v>
      </c>
      <c r="F16" s="54">
        <f>VLOOKUP($A16,'[2]RAME &amp; CAME'!$A$3:$F$19,6,0)</f>
        <v>92562</v>
      </c>
      <c r="G16" s="54">
        <f>VLOOKUP($A16,'[2]RAME &amp; CAME'!$A$3:$G$19,7,0)</f>
        <v>50990</v>
      </c>
      <c r="H16" s="54">
        <f>VLOOKUP($A16,'[2]RAME &amp; CAME'!$A$23:$F$39,6,0)</f>
        <v>0</v>
      </c>
      <c r="I16" s="54">
        <f>VLOOKUP($A16,'[2]RAME &amp; CAME'!$A$23:$G$39,7,0)</f>
        <v>0</v>
      </c>
      <c r="J16" s="60">
        <f>VLOOKUP($A16,'[2]RAME &amp; CAME'!$A$3:$I$19,9,0)</f>
        <v>-60963</v>
      </c>
      <c r="K16" s="60">
        <f>VLOOKUP($A16,'[2]RAME &amp; CAME'!$A$3:$J$19,10,0)</f>
        <v>24983</v>
      </c>
      <c r="L16" s="60">
        <f>VLOOKUP($A16,'[2]RAME &amp; CAME'!$A$23:$J$39,10,0)</f>
        <v>0</v>
      </c>
      <c r="M16" s="60">
        <f>VLOOKUP($A16,'[2]RAME &amp; CAME'!$A$23:$J$39,10,0)</f>
        <v>0</v>
      </c>
      <c r="N16" s="54">
        <f>VLOOKUP($A16,'[2]RAME &amp; CAME'!$A$3:$L$19,12,0)</f>
        <v>66705</v>
      </c>
      <c r="O16" s="54">
        <f>VLOOKUP($A16,'[2]RAME &amp; CAME'!$A$3:$M$19,13,0)</f>
        <v>120873</v>
      </c>
      <c r="P16" s="54">
        <f>VLOOKUP($A16,'[2]RAME &amp; CAME'!$A$23:$L$39,12,0)</f>
        <v>0</v>
      </c>
      <c r="Q16" s="54">
        <f>VLOOKUP($A16,'[2]RAME &amp; CAME'!$A$23:$M$39,13,0)</f>
        <v>0</v>
      </c>
      <c r="R16" s="60">
        <f>VLOOKUP($A16,'[2]RAME &amp; CAME'!$A$3:$O$19,15,0)</f>
        <v>112491</v>
      </c>
      <c r="S16" s="60">
        <f>VLOOKUP($A16,'[2]RAME &amp; CAME'!$A$3:$P$19,16,0)</f>
        <v>57393</v>
      </c>
      <c r="T16" s="60">
        <f>VLOOKUP($A16,'[2]RAME &amp; CAME'!$A$23:$O$39,15,0)</f>
        <v>0</v>
      </c>
      <c r="U16" s="60">
        <f>VLOOKUP($A16,'[2]RAME &amp; CAME'!$A$23:$P$39,16,0)</f>
        <v>0</v>
      </c>
      <c r="Z16" s="2"/>
      <c r="AA16" s="2"/>
      <c r="AB16" s="2"/>
      <c r="AC16" s="2"/>
    </row>
    <row r="17" spans="1:29" x14ac:dyDescent="0.25">
      <c r="A17" s="14" t="str">
        <f>'[2]Final Outturn'!B12</f>
        <v>DfI</v>
      </c>
      <c r="B17" s="60">
        <f>VLOOKUP($A17,'[2]RAME &amp; CAME'!$A$3:$C$19,3,0)</f>
        <v>5517</v>
      </c>
      <c r="C17" s="60">
        <f>VLOOKUP($A17,'[2]RAME &amp; CAME'!$A$3:$D$19,4,0)</f>
        <v>206956</v>
      </c>
      <c r="D17" s="60">
        <f>VLOOKUP($A17,'[2]RAME &amp; CAME'!$A$23:$C$39,3,0)</f>
        <v>3703</v>
      </c>
      <c r="E17" s="60">
        <f>VLOOKUP($A17,'[2]RAME &amp; CAME'!$A$23:$D$39,4,0)</f>
        <v>0</v>
      </c>
      <c r="F17" s="54">
        <f>VLOOKUP($A17,'[2]RAME &amp; CAME'!$A$3:$F$19,6,0)</f>
        <v>29361</v>
      </c>
      <c r="G17" s="54">
        <f>VLOOKUP($A17,'[2]RAME &amp; CAME'!$A$3:$G$19,7,0)</f>
        <v>103457</v>
      </c>
      <c r="H17" s="54">
        <f>VLOOKUP($A17,'[2]RAME &amp; CAME'!$A$23:$F$39,6,0)</f>
        <v>-3453</v>
      </c>
      <c r="I17" s="54">
        <f>VLOOKUP($A17,'[2]RAME &amp; CAME'!$A$23:$G$39,7,0)</f>
        <v>0</v>
      </c>
      <c r="J17" s="60">
        <f>VLOOKUP($A17,'[2]RAME &amp; CAME'!$A$3:$I$19,9,0)</f>
        <v>13317</v>
      </c>
      <c r="K17" s="60">
        <f>VLOOKUP($A17,'[2]RAME &amp; CAME'!$A$3:$J$19,10,0)</f>
        <v>74221</v>
      </c>
      <c r="L17" s="60">
        <f>VLOOKUP($A17,'[2]RAME &amp; CAME'!$A$23:$J$39,10,0)</f>
        <v>0</v>
      </c>
      <c r="M17" s="60">
        <f>VLOOKUP($A17,'[2]RAME &amp; CAME'!$A$23:$J$39,10,0)</f>
        <v>0</v>
      </c>
      <c r="N17" s="54">
        <f>VLOOKUP($A17,'[2]RAME &amp; CAME'!$A$3:$L$19,12,0)</f>
        <v>58729</v>
      </c>
      <c r="O17" s="54">
        <f>VLOOKUP($A17,'[2]RAME &amp; CAME'!$A$3:$M$19,13,0)</f>
        <v>18013</v>
      </c>
      <c r="P17" s="54">
        <f>VLOOKUP($A17,'[2]RAME &amp; CAME'!$A$23:$L$39,12,0)</f>
        <v>-851</v>
      </c>
      <c r="Q17" s="54">
        <f>VLOOKUP($A17,'[2]RAME &amp; CAME'!$A$23:$M$39,13,0)</f>
        <v>0</v>
      </c>
      <c r="R17" s="60">
        <f>VLOOKUP($A17,'[2]RAME &amp; CAME'!$A$3:$O$19,15,0)</f>
        <v>10295</v>
      </c>
      <c r="S17" s="60">
        <f>VLOOKUP($A17,'[2]RAME &amp; CAME'!$A$3:$P$19,16,0)</f>
        <v>103159</v>
      </c>
      <c r="T17" s="60">
        <f>VLOOKUP($A17,'[2]RAME &amp; CAME'!$A$23:$O$39,15,0)</f>
        <v>505</v>
      </c>
      <c r="U17" s="60">
        <f>VLOOKUP($A17,'[2]RAME &amp; CAME'!$A$23:$P$39,16,0)</f>
        <v>0</v>
      </c>
      <c r="Z17" s="2"/>
      <c r="AA17" s="2"/>
      <c r="AB17" s="2"/>
      <c r="AC17" s="2"/>
    </row>
    <row r="18" spans="1:29" x14ac:dyDescent="0.25">
      <c r="A18" s="14" t="str">
        <f>'[2]Final Outturn'!B13</f>
        <v>DOJ</v>
      </c>
      <c r="B18" s="60">
        <f>VLOOKUP($A18,'[2]RAME &amp; CAME'!$A$3:$C$19,3,0)</f>
        <v>663</v>
      </c>
      <c r="C18" s="60">
        <f>VLOOKUP($A18,'[2]RAME &amp; CAME'!$A$3:$D$19,4,0)</f>
        <v>11482</v>
      </c>
      <c r="D18" s="60">
        <f>VLOOKUP($A18,'[2]RAME &amp; CAME'!$A$23:$C$39,3,0)</f>
        <v>-988</v>
      </c>
      <c r="E18" s="60">
        <f>VLOOKUP($A18,'[2]RAME &amp; CAME'!$A$23:$D$39,4,0)</f>
        <v>0</v>
      </c>
      <c r="F18" s="54">
        <f>VLOOKUP($A18,'[2]RAME &amp; CAME'!$A$3:$F$19,6,0)</f>
        <v>-49827</v>
      </c>
      <c r="G18" s="54">
        <f>VLOOKUP($A18,'[2]RAME &amp; CAME'!$A$3:$G$19,7,0)</f>
        <v>2899</v>
      </c>
      <c r="H18" s="54">
        <f>VLOOKUP($A18,'[2]RAME &amp; CAME'!$A$23:$F$39,6,0)</f>
        <v>0</v>
      </c>
      <c r="I18" s="54">
        <f>VLOOKUP($A18,'[2]RAME &amp; CAME'!$A$23:$G$39,7,0)</f>
        <v>0</v>
      </c>
      <c r="J18" s="60">
        <f>VLOOKUP($A18,'[2]RAME &amp; CAME'!$A$3:$I$19,9,0)</f>
        <v>27190</v>
      </c>
      <c r="K18" s="60">
        <f>VLOOKUP($A18,'[2]RAME &amp; CAME'!$A$3:$J$19,10,0)</f>
        <v>880</v>
      </c>
      <c r="L18" s="60">
        <f>VLOOKUP($A18,'[2]RAME &amp; CAME'!$A$23:$J$39,10,0)</f>
        <v>0</v>
      </c>
      <c r="M18" s="60">
        <f>VLOOKUP($A18,'[2]RAME &amp; CAME'!$A$23:$J$39,10,0)</f>
        <v>0</v>
      </c>
      <c r="N18" s="54">
        <f>VLOOKUP($A18,'[2]RAME &amp; CAME'!$A$3:$L$19,12,0)</f>
        <v>47260</v>
      </c>
      <c r="O18" s="54">
        <f>VLOOKUP($A18,'[2]RAME &amp; CAME'!$A$3:$M$19,13,0)</f>
        <v>1835</v>
      </c>
      <c r="P18" s="54">
        <f>VLOOKUP($A18,'[2]RAME &amp; CAME'!$A$23:$L$39,12,0)</f>
        <v>0</v>
      </c>
      <c r="Q18" s="54">
        <f>VLOOKUP($A18,'[2]RAME &amp; CAME'!$A$23:$M$39,13,0)</f>
        <v>0</v>
      </c>
      <c r="R18" s="60">
        <f>VLOOKUP($A18,'[2]RAME &amp; CAME'!$A$3:$O$19,15,0)</f>
        <v>35786</v>
      </c>
      <c r="S18" s="60">
        <f>VLOOKUP($A18,'[2]RAME &amp; CAME'!$A$3:$P$19,16,0)</f>
        <v>1642</v>
      </c>
      <c r="T18" s="60">
        <f>VLOOKUP($A18,'[2]RAME &amp; CAME'!$A$23:$O$39,15,0)</f>
        <v>0</v>
      </c>
      <c r="U18" s="60">
        <f>VLOOKUP($A18,'[2]RAME &amp; CAME'!$A$23:$P$39,16,0)</f>
        <v>0</v>
      </c>
      <c r="Z18" s="2"/>
      <c r="AA18" s="2"/>
      <c r="AB18" s="2"/>
      <c r="AC18" s="2"/>
    </row>
    <row r="19" spans="1:29" x14ac:dyDescent="0.25">
      <c r="A19" s="14" t="str">
        <f>'[2]Final Outturn'!B14</f>
        <v>TEO</v>
      </c>
      <c r="B19" s="60">
        <f>VLOOKUP($A19,'[2]RAME &amp; CAME'!$A$3:$C$19,3,0)</f>
        <v>-31</v>
      </c>
      <c r="C19" s="60">
        <f>VLOOKUP($A19,'[2]RAME &amp; CAME'!$A$3:$D$19,4,0)</f>
        <v>2542</v>
      </c>
      <c r="D19" s="60">
        <f>VLOOKUP($A19,'[2]RAME &amp; CAME'!$A$23:$C$39,3,0)</f>
        <v>0</v>
      </c>
      <c r="E19" s="60">
        <f>VLOOKUP($A19,'[2]RAME &amp; CAME'!$A$23:$D$39,4,0)</f>
        <v>0</v>
      </c>
      <c r="F19" s="54">
        <f>VLOOKUP($A19,'[2]RAME &amp; CAME'!$A$3:$F$19,6,0)</f>
        <v>-80</v>
      </c>
      <c r="G19" s="54">
        <f>VLOOKUP($A19,'[2]RAME &amp; CAME'!$A$3:$G$19,7,0)</f>
        <v>4344</v>
      </c>
      <c r="H19" s="54">
        <f>VLOOKUP($A19,'[2]RAME &amp; CAME'!$A$23:$F$39,6,0)</f>
        <v>0</v>
      </c>
      <c r="I19" s="54">
        <f>VLOOKUP($A19,'[2]RAME &amp; CAME'!$A$23:$G$39,7,0)</f>
        <v>0</v>
      </c>
      <c r="J19" s="60">
        <f>VLOOKUP($A19,'[2]RAME &amp; CAME'!$A$3:$I$19,9,0)</f>
        <v>-151</v>
      </c>
      <c r="K19" s="60">
        <f>VLOOKUP($A19,'[2]RAME &amp; CAME'!$A$3:$J$19,10,0)</f>
        <v>-1451</v>
      </c>
      <c r="L19" s="60">
        <f>VLOOKUP($A19,'[2]RAME &amp; CAME'!$A$23:$J$39,10,0)</f>
        <v>0</v>
      </c>
      <c r="M19" s="60">
        <f>VLOOKUP($A19,'[2]RAME &amp; CAME'!$A$23:$J$39,10,0)</f>
        <v>0</v>
      </c>
      <c r="N19" s="54">
        <f>VLOOKUP($A19,'[2]RAME &amp; CAME'!$A$3:$L$19,12,0)</f>
        <v>1</v>
      </c>
      <c r="O19" s="54">
        <f>VLOOKUP($A19,'[2]RAME &amp; CAME'!$A$3:$M$19,13,0)</f>
        <v>4958</v>
      </c>
      <c r="P19" s="54">
        <f>VLOOKUP($A19,'[2]RAME &amp; CAME'!$A$23:$L$39,12,0)</f>
        <v>0</v>
      </c>
      <c r="Q19" s="54">
        <f>VLOOKUP($A19,'[2]RAME &amp; CAME'!$A$23:$M$39,13,0)</f>
        <v>0</v>
      </c>
      <c r="R19" s="60">
        <f>VLOOKUP($A19,'[2]RAME &amp; CAME'!$A$3:$O$19,15,0)</f>
        <v>417687</v>
      </c>
      <c r="S19" s="60">
        <f>VLOOKUP($A19,'[2]RAME &amp; CAME'!$A$3:$P$19,16,0)</f>
        <v>82735</v>
      </c>
      <c r="T19" s="60">
        <f>VLOOKUP($A19,'[2]RAME &amp; CAME'!$A$23:$O$39,15,0)</f>
        <v>0</v>
      </c>
      <c r="U19" s="60">
        <f>VLOOKUP($A19,'[2]RAME &amp; CAME'!$A$23:$P$39,16,0)</f>
        <v>0</v>
      </c>
      <c r="Z19" s="2"/>
      <c r="AA19" s="2"/>
      <c r="AB19" s="2"/>
      <c r="AC19" s="2"/>
    </row>
    <row r="20" spans="1:29" x14ac:dyDescent="0.25">
      <c r="A20" s="14" t="str">
        <f>'[2]Final Outturn'!B15</f>
        <v>FSA</v>
      </c>
      <c r="B20" s="60">
        <f>VLOOKUP($A20,'[2]RAME &amp; CAME'!$A$3:$C$19,3,0)</f>
        <v>0</v>
      </c>
      <c r="C20" s="60">
        <f>VLOOKUP($A20,'[2]RAME &amp; CAME'!$A$3:$D$19,4,0)</f>
        <v>0</v>
      </c>
      <c r="D20" s="60">
        <f>VLOOKUP($A20,'[2]RAME &amp; CAME'!$A$23:$C$39,3,0)</f>
        <v>0</v>
      </c>
      <c r="E20" s="60">
        <f>VLOOKUP($A20,'[2]RAME &amp; CAME'!$A$23:$D$39,4,0)</f>
        <v>0</v>
      </c>
      <c r="F20" s="54">
        <f>VLOOKUP($A20,'[2]RAME &amp; CAME'!$A$3:$F$19,6,0)</f>
        <v>0</v>
      </c>
      <c r="G20" s="54">
        <f>VLOOKUP($A20,'[2]RAME &amp; CAME'!$A$3:$G$19,7,0)</f>
        <v>0</v>
      </c>
      <c r="H20" s="54">
        <f>VLOOKUP($A20,'[2]RAME &amp; CAME'!$A$23:$F$39,6,0)</f>
        <v>0</v>
      </c>
      <c r="I20" s="54">
        <f>VLOOKUP($A20,'[2]RAME &amp; CAME'!$A$23:$G$39,7,0)</f>
        <v>0</v>
      </c>
      <c r="J20" s="60">
        <f>VLOOKUP($A20,'[2]RAME &amp; CAME'!$A$3:$I$19,9,0)</f>
        <v>0</v>
      </c>
      <c r="K20" s="60">
        <f>VLOOKUP($A20,'[2]RAME &amp; CAME'!$A$3:$J$19,10,0)</f>
        <v>0</v>
      </c>
      <c r="L20" s="60">
        <f>VLOOKUP($A20,'[2]RAME &amp; CAME'!$A$23:$J$39,10,0)</f>
        <v>0</v>
      </c>
      <c r="M20" s="60">
        <f>VLOOKUP($A20,'[2]RAME &amp; CAME'!$A$23:$J$39,10,0)</f>
        <v>0</v>
      </c>
      <c r="N20" s="54">
        <f>VLOOKUP($A20,'[2]RAME &amp; CAME'!$A$3:$L$19,12,0)</f>
        <v>0</v>
      </c>
      <c r="O20" s="54">
        <f>VLOOKUP($A20,'[2]RAME &amp; CAME'!$A$3:$M$19,13,0)</f>
        <v>0</v>
      </c>
      <c r="P20" s="54">
        <f>VLOOKUP($A20,'[2]RAME &amp; CAME'!$A$23:$L$39,12,0)</f>
        <v>0</v>
      </c>
      <c r="Q20" s="54">
        <f>VLOOKUP($A20,'[2]RAME &amp; CAME'!$A$23:$M$39,13,0)</f>
        <v>0</v>
      </c>
      <c r="R20" s="60">
        <f>VLOOKUP($A20,'[2]RAME &amp; CAME'!$A$3:$O$19,15,0)</f>
        <v>0</v>
      </c>
      <c r="S20" s="60">
        <f>VLOOKUP($A20,'[2]RAME &amp; CAME'!$A$3:$P$19,16,0)</f>
        <v>0</v>
      </c>
      <c r="T20" s="60">
        <f>VLOOKUP($A20,'[2]RAME &amp; CAME'!$A$23:$O$39,15,0)</f>
        <v>0</v>
      </c>
      <c r="U20" s="60">
        <f>VLOOKUP($A20,'[2]RAME &amp; CAME'!$A$23:$P$39,16,0)</f>
        <v>0</v>
      </c>
      <c r="Z20" s="2"/>
      <c r="AA20" s="2"/>
      <c r="AB20" s="2"/>
      <c r="AC20" s="2"/>
    </row>
    <row r="21" spans="1:29" x14ac:dyDescent="0.25">
      <c r="A21" s="14" t="str">
        <f>'[2]Final Outturn'!B16</f>
        <v>NIA</v>
      </c>
      <c r="B21" s="60">
        <f>VLOOKUP($A21,'[2]RAME &amp; CAME'!$A$3:$C$19,3,0)</f>
        <v>0</v>
      </c>
      <c r="C21" s="60">
        <f>VLOOKUP($A21,'[2]RAME &amp; CAME'!$A$3:$D$19,4,0)</f>
        <v>0</v>
      </c>
      <c r="D21" s="60">
        <f>VLOOKUP($A21,'[2]RAME &amp; CAME'!$A$23:$C$39,3,0)</f>
        <v>0</v>
      </c>
      <c r="E21" s="60">
        <f>VLOOKUP($A21,'[2]RAME &amp; CAME'!$A$23:$D$39,4,0)</f>
        <v>0</v>
      </c>
      <c r="F21" s="54">
        <f>VLOOKUP($A21,'[2]RAME &amp; CAME'!$A$3:$F$19,6,0)</f>
        <v>0</v>
      </c>
      <c r="G21" s="54">
        <f>VLOOKUP($A21,'[2]RAME &amp; CAME'!$A$3:$G$19,7,0)</f>
        <v>0</v>
      </c>
      <c r="H21" s="54">
        <f>VLOOKUP($A21,'[2]RAME &amp; CAME'!$A$23:$F$39,6,0)</f>
        <v>0</v>
      </c>
      <c r="I21" s="54">
        <f>VLOOKUP($A21,'[2]RAME &amp; CAME'!$A$23:$G$39,7,0)</f>
        <v>0</v>
      </c>
      <c r="J21" s="60">
        <f>VLOOKUP($A21,'[2]RAME &amp; CAME'!$A$3:$I$19,9,0)</f>
        <v>0</v>
      </c>
      <c r="K21" s="60">
        <f>VLOOKUP($A21,'[2]RAME &amp; CAME'!$A$3:$J$19,10,0)</f>
        <v>0</v>
      </c>
      <c r="L21" s="60">
        <f>VLOOKUP($A21,'[2]RAME &amp; CAME'!$A$23:$J$39,10,0)</f>
        <v>0</v>
      </c>
      <c r="M21" s="60">
        <f>VLOOKUP($A21,'[2]RAME &amp; CAME'!$A$23:$J$39,10,0)</f>
        <v>0</v>
      </c>
      <c r="N21" s="54">
        <f>VLOOKUP($A21,'[2]RAME &amp; CAME'!$A$3:$L$19,12,0)</f>
        <v>0</v>
      </c>
      <c r="O21" s="54">
        <f>VLOOKUP($A21,'[2]RAME &amp; CAME'!$A$3:$M$19,13,0)</f>
        <v>0</v>
      </c>
      <c r="P21" s="54">
        <f>VLOOKUP($A21,'[2]RAME &amp; CAME'!$A$23:$L$39,12,0)</f>
        <v>0</v>
      </c>
      <c r="Q21" s="54">
        <f>VLOOKUP($A21,'[2]RAME &amp; CAME'!$A$23:$M$39,13,0)</f>
        <v>0</v>
      </c>
      <c r="R21" s="60">
        <f>VLOOKUP($A21,'[2]RAME &amp; CAME'!$A$3:$O$19,15,0)</f>
        <v>0</v>
      </c>
      <c r="S21" s="60">
        <f>VLOOKUP($A21,'[2]RAME &amp; CAME'!$A$3:$P$19,16,0)</f>
        <v>0</v>
      </c>
      <c r="T21" s="60">
        <f>VLOOKUP($A21,'[2]RAME &amp; CAME'!$A$23:$O$39,15,0)</f>
        <v>0</v>
      </c>
      <c r="U21" s="60">
        <f>VLOOKUP($A21,'[2]RAME &amp; CAME'!$A$23:$P$39,16,0)</f>
        <v>0</v>
      </c>
      <c r="Z21" s="2"/>
      <c r="AA21" s="2"/>
      <c r="AB21" s="2"/>
      <c r="AC21" s="2"/>
    </row>
    <row r="22" spans="1:29" x14ac:dyDescent="0.25">
      <c r="A22" s="14" t="str">
        <f>'[2]Final Outturn'!B17</f>
        <v>NIAO</v>
      </c>
      <c r="B22" s="60">
        <f>VLOOKUP($A22,'[2]RAME &amp; CAME'!$A$3:$C$19,3,0)</f>
        <v>0</v>
      </c>
      <c r="C22" s="60">
        <f>VLOOKUP($A22,'[2]RAME &amp; CAME'!$A$3:$D$19,4,0)</f>
        <v>0</v>
      </c>
      <c r="D22" s="60">
        <f>VLOOKUP($A22,'[2]RAME &amp; CAME'!$A$23:$C$39,3,0)</f>
        <v>0</v>
      </c>
      <c r="E22" s="60">
        <f>VLOOKUP($A22,'[2]RAME &amp; CAME'!$A$23:$D$39,4,0)</f>
        <v>0</v>
      </c>
      <c r="F22" s="54">
        <f>VLOOKUP($A22,'[2]RAME &amp; CAME'!$A$3:$F$19,6,0)</f>
        <v>0</v>
      </c>
      <c r="G22" s="54">
        <f>VLOOKUP($A22,'[2]RAME &amp; CAME'!$A$3:$G$19,7,0)</f>
        <v>0</v>
      </c>
      <c r="H22" s="54">
        <f>VLOOKUP($A22,'[2]RAME &amp; CAME'!$A$23:$F$39,6,0)</f>
        <v>0</v>
      </c>
      <c r="I22" s="54">
        <f>VLOOKUP($A22,'[2]RAME &amp; CAME'!$A$23:$G$39,7,0)</f>
        <v>0</v>
      </c>
      <c r="J22" s="60">
        <f>VLOOKUP($A22,'[2]RAME &amp; CAME'!$A$3:$I$19,9,0)</f>
        <v>0</v>
      </c>
      <c r="K22" s="60">
        <f>VLOOKUP($A22,'[2]RAME &amp; CAME'!$A$3:$J$19,10,0)</f>
        <v>0</v>
      </c>
      <c r="L22" s="60">
        <f>VLOOKUP($A22,'[2]RAME &amp; CAME'!$A$23:$J$39,10,0)</f>
        <v>0</v>
      </c>
      <c r="M22" s="60">
        <f>VLOOKUP($A22,'[2]RAME &amp; CAME'!$A$23:$J$39,10,0)</f>
        <v>0</v>
      </c>
      <c r="N22" s="54">
        <f>VLOOKUP($A22,'[2]RAME &amp; CAME'!$A$3:$L$19,12,0)</f>
        <v>0</v>
      </c>
      <c r="O22" s="54">
        <f>VLOOKUP($A22,'[2]RAME &amp; CAME'!$A$3:$M$19,13,0)</f>
        <v>0</v>
      </c>
      <c r="P22" s="54">
        <f>VLOOKUP($A22,'[2]RAME &amp; CAME'!$A$23:$L$39,12,0)</f>
        <v>0</v>
      </c>
      <c r="Q22" s="54">
        <f>VLOOKUP($A22,'[2]RAME &amp; CAME'!$A$23:$M$39,13,0)</f>
        <v>0</v>
      </c>
      <c r="R22" s="60">
        <f>VLOOKUP($A22,'[2]RAME &amp; CAME'!$A$3:$O$19,15,0)</f>
        <v>0</v>
      </c>
      <c r="S22" s="60">
        <f>VLOOKUP($A22,'[2]RAME &amp; CAME'!$A$3:$P$19,16,0)</f>
        <v>0</v>
      </c>
      <c r="T22" s="60">
        <f>VLOOKUP($A22,'[2]RAME &amp; CAME'!$A$23:$O$39,15,0)</f>
        <v>0</v>
      </c>
      <c r="U22" s="60">
        <f>VLOOKUP($A22,'[2]RAME &amp; CAME'!$A$23:$P$39,16,0)</f>
        <v>0</v>
      </c>
      <c r="Z22" s="2"/>
      <c r="AA22" s="2"/>
      <c r="AB22" s="2"/>
      <c r="AC22" s="2"/>
    </row>
    <row r="23" spans="1:29" x14ac:dyDescent="0.25">
      <c r="A23" s="14" t="str">
        <f>'[2]Final Outturn'!B18</f>
        <v>NIAUR</v>
      </c>
      <c r="B23" s="60">
        <f>VLOOKUP($A23,'[2]RAME &amp; CAME'!$A$3:$C$19,3,0)</f>
        <v>0</v>
      </c>
      <c r="C23" s="60">
        <f>VLOOKUP($A23,'[2]RAME &amp; CAME'!$A$3:$D$19,4,0)</f>
        <v>0</v>
      </c>
      <c r="D23" s="60">
        <f>VLOOKUP($A23,'[2]RAME &amp; CAME'!$A$23:$C$39,3,0)</f>
        <v>0</v>
      </c>
      <c r="E23" s="60">
        <f>VLOOKUP($A23,'[2]RAME &amp; CAME'!$A$23:$D$39,4,0)</f>
        <v>0</v>
      </c>
      <c r="F23" s="54">
        <f>VLOOKUP($A23,'[2]RAME &amp; CAME'!$A$3:$F$19,6,0)</f>
        <v>0</v>
      </c>
      <c r="G23" s="54">
        <f>VLOOKUP($A23,'[2]RAME &amp; CAME'!$A$3:$G$19,7,0)</f>
        <v>0</v>
      </c>
      <c r="H23" s="54">
        <f>VLOOKUP($A23,'[2]RAME &amp; CAME'!$A$23:$F$39,6,0)</f>
        <v>0</v>
      </c>
      <c r="I23" s="54">
        <f>VLOOKUP($A23,'[2]RAME &amp; CAME'!$A$23:$G$39,7,0)</f>
        <v>0</v>
      </c>
      <c r="J23" s="60">
        <f>VLOOKUP($A23,'[2]RAME &amp; CAME'!$A$3:$I$19,9,0)</f>
        <v>0</v>
      </c>
      <c r="K23" s="60">
        <f>VLOOKUP($A23,'[2]RAME &amp; CAME'!$A$3:$J$19,10,0)</f>
        <v>0</v>
      </c>
      <c r="L23" s="60">
        <f>VLOOKUP($A23,'[2]RAME &amp; CAME'!$A$23:$J$39,10,0)</f>
        <v>0</v>
      </c>
      <c r="M23" s="60">
        <f>VLOOKUP($A23,'[2]RAME &amp; CAME'!$A$23:$J$39,10,0)</f>
        <v>0</v>
      </c>
      <c r="N23" s="54">
        <f>VLOOKUP($A23,'[2]RAME &amp; CAME'!$A$3:$L$19,12,0)</f>
        <v>0</v>
      </c>
      <c r="O23" s="54">
        <f>VLOOKUP($A23,'[2]RAME &amp; CAME'!$A$3:$M$19,13,0)</f>
        <v>0</v>
      </c>
      <c r="P23" s="54">
        <f>VLOOKUP($A23,'[2]RAME &amp; CAME'!$A$23:$L$39,12,0)</f>
        <v>0</v>
      </c>
      <c r="Q23" s="54">
        <f>VLOOKUP($A23,'[2]RAME &amp; CAME'!$A$23:$M$39,13,0)</f>
        <v>0</v>
      </c>
      <c r="R23" s="60">
        <f>VLOOKUP($A23,'[2]RAME &amp; CAME'!$A$3:$O$19,15,0)</f>
        <v>0</v>
      </c>
      <c r="S23" s="60">
        <f>VLOOKUP($A23,'[2]RAME &amp; CAME'!$A$3:$P$19,16,0)</f>
        <v>0</v>
      </c>
      <c r="T23" s="60">
        <f>VLOOKUP($A23,'[2]RAME &amp; CAME'!$A$23:$O$39,15,0)</f>
        <v>0</v>
      </c>
      <c r="U23" s="60">
        <f>VLOOKUP($A23,'[2]RAME &amp; CAME'!$A$23:$P$39,16,0)</f>
        <v>0</v>
      </c>
      <c r="Z23" s="2"/>
      <c r="AA23" s="2"/>
      <c r="AB23" s="2"/>
      <c r="AC23" s="2"/>
    </row>
    <row r="24" spans="1:29" x14ac:dyDescent="0.25">
      <c r="A24" s="14" t="str">
        <f>'[2]Final Outturn'!B19</f>
        <v>NIPSO</v>
      </c>
      <c r="B24" s="60">
        <f>VLOOKUP($A24,'[2]RAME &amp; CAME'!$A$3:$C$19,3,0)</f>
        <v>0</v>
      </c>
      <c r="C24" s="60">
        <f>VLOOKUP($A24,'[2]RAME &amp; CAME'!$A$3:$D$19,4,0)</f>
        <v>0</v>
      </c>
      <c r="D24" s="60">
        <f>VLOOKUP($A24,'[2]RAME &amp; CAME'!$A$23:$C$39,3,0)</f>
        <v>0</v>
      </c>
      <c r="E24" s="60">
        <f>VLOOKUP($A24,'[2]RAME &amp; CAME'!$A$23:$D$39,4,0)</f>
        <v>0</v>
      </c>
      <c r="F24" s="54">
        <f>VLOOKUP($A24,'[2]RAME &amp; CAME'!$A$3:$F$19,6,0)</f>
        <v>0</v>
      </c>
      <c r="G24" s="54">
        <f>VLOOKUP($A24,'[2]RAME &amp; CAME'!$A$3:$G$19,7,0)</f>
        <v>0</v>
      </c>
      <c r="H24" s="54">
        <f>VLOOKUP($A24,'[2]RAME &amp; CAME'!$A$23:$F$39,6,0)</f>
        <v>0</v>
      </c>
      <c r="I24" s="54">
        <f>VLOOKUP($A24,'[2]RAME &amp; CAME'!$A$23:$G$39,7,0)</f>
        <v>0</v>
      </c>
      <c r="J24" s="60">
        <f>VLOOKUP($A24,'[2]RAME &amp; CAME'!$A$3:$I$19,9,0)</f>
        <v>0</v>
      </c>
      <c r="K24" s="60">
        <f>VLOOKUP($A24,'[2]RAME &amp; CAME'!$A$3:$J$19,10,0)</f>
        <v>0</v>
      </c>
      <c r="L24" s="60">
        <f>VLOOKUP($A24,'[2]RAME &amp; CAME'!$A$23:$J$39,10,0)</f>
        <v>0</v>
      </c>
      <c r="M24" s="60">
        <f>VLOOKUP($A24,'[2]RAME &amp; CAME'!$A$23:$J$39,10,0)</f>
        <v>0</v>
      </c>
      <c r="N24" s="54">
        <f>VLOOKUP($A24,'[2]RAME &amp; CAME'!$A$3:$L$19,12,0)</f>
        <v>0</v>
      </c>
      <c r="O24" s="54">
        <f>VLOOKUP($A24,'[2]RAME &amp; CAME'!$A$3:$M$19,13,0)</f>
        <v>0</v>
      </c>
      <c r="P24" s="54">
        <f>VLOOKUP($A24,'[2]RAME &amp; CAME'!$A$23:$L$39,12,0)</f>
        <v>0</v>
      </c>
      <c r="Q24" s="54">
        <f>VLOOKUP($A24,'[2]RAME &amp; CAME'!$A$23:$M$39,13,0)</f>
        <v>0</v>
      </c>
      <c r="R24" s="60">
        <f>VLOOKUP($A24,'[2]RAME &amp; CAME'!$A$3:$O$19,15,0)</f>
        <v>0</v>
      </c>
      <c r="S24" s="60">
        <f>VLOOKUP($A24,'[2]RAME &amp; CAME'!$A$3:$P$19,16,0)</f>
        <v>0</v>
      </c>
      <c r="T24" s="60">
        <f>VLOOKUP($A24,'[2]RAME &amp; CAME'!$A$23:$O$39,15,0)</f>
        <v>0</v>
      </c>
      <c r="U24" s="60">
        <f>VLOOKUP($A24,'[2]RAME &amp; CAME'!$A$23:$P$39,16,0)</f>
        <v>0</v>
      </c>
      <c r="Z24" s="2"/>
      <c r="AA24" s="2"/>
      <c r="AB24" s="2"/>
      <c r="AC24" s="2"/>
    </row>
    <row r="25" spans="1:29" x14ac:dyDescent="0.25">
      <c r="A25" s="14" t="str">
        <f>'[2]Final Outturn'!B20</f>
        <v>PPS</v>
      </c>
      <c r="B25" s="60">
        <f>VLOOKUP($A25,'[2]RAME &amp; CAME'!$A$3:$C$19,3,0)</f>
        <v>0</v>
      </c>
      <c r="C25" s="60">
        <f>VLOOKUP($A25,'[2]RAME &amp; CAME'!$A$3:$D$19,4,0)</f>
        <v>0</v>
      </c>
      <c r="D25" s="60">
        <f>VLOOKUP($A25,'[2]RAME &amp; CAME'!$A$23:$C$39,3,0)</f>
        <v>0</v>
      </c>
      <c r="E25" s="60">
        <f>VLOOKUP($A25,'[2]RAME &amp; CAME'!$A$23:$D$39,4,0)</f>
        <v>0</v>
      </c>
      <c r="F25" s="54">
        <f>VLOOKUP($A25,'[2]RAME &amp; CAME'!$A$3:$F$19,6,0)</f>
        <v>0</v>
      </c>
      <c r="G25" s="54">
        <f>VLOOKUP($A25,'[2]RAME &amp; CAME'!$A$3:$G$19,7,0)</f>
        <v>0</v>
      </c>
      <c r="H25" s="54">
        <f>VLOOKUP($A25,'[2]RAME &amp; CAME'!$A$23:$F$39,6,0)</f>
        <v>0</v>
      </c>
      <c r="I25" s="54">
        <f>VLOOKUP($A25,'[2]RAME &amp; CAME'!$A$23:$G$39,7,0)</f>
        <v>0</v>
      </c>
      <c r="J25" s="60">
        <f>VLOOKUP($A25,'[2]RAME &amp; CAME'!$A$3:$I$19,9,0)</f>
        <v>0</v>
      </c>
      <c r="K25" s="60">
        <f>VLOOKUP($A25,'[2]RAME &amp; CAME'!$A$3:$J$19,10,0)</f>
        <v>0</v>
      </c>
      <c r="L25" s="60">
        <f>VLOOKUP($A25,'[2]RAME &amp; CAME'!$A$23:$J$39,10,0)</f>
        <v>0</v>
      </c>
      <c r="M25" s="60">
        <f>VLOOKUP($A25,'[2]RAME &amp; CAME'!$A$23:$J$39,10,0)</f>
        <v>0</v>
      </c>
      <c r="N25" s="54">
        <f>VLOOKUP($A25,'[2]RAME &amp; CAME'!$A$3:$L$19,12,0)</f>
        <v>0</v>
      </c>
      <c r="O25" s="54">
        <f>VLOOKUP($A25,'[2]RAME &amp; CAME'!$A$3:$M$19,13,0)</f>
        <v>0</v>
      </c>
      <c r="P25" s="54">
        <f>VLOOKUP($A25,'[2]RAME &amp; CAME'!$A$23:$L$39,12,0)</f>
        <v>0</v>
      </c>
      <c r="Q25" s="54">
        <f>VLOOKUP($A25,'[2]RAME &amp; CAME'!$A$23:$M$39,13,0)</f>
        <v>0</v>
      </c>
      <c r="R25" s="60">
        <f>VLOOKUP($A25,'[2]RAME &amp; CAME'!$A$3:$O$19,15,0)</f>
        <v>0</v>
      </c>
      <c r="S25" s="60">
        <f>VLOOKUP($A25,'[2]RAME &amp; CAME'!$A$3:$P$19,16,0)</f>
        <v>0</v>
      </c>
      <c r="T25" s="60">
        <f>VLOOKUP($A25,'[2]RAME &amp; CAME'!$A$23:$O$39,15,0)</f>
        <v>0</v>
      </c>
      <c r="U25" s="60">
        <f>VLOOKUP($A25,'[2]RAME &amp; CAME'!$A$23:$P$39,16,0)</f>
        <v>0</v>
      </c>
      <c r="Z25" s="2"/>
      <c r="AA25" s="2"/>
      <c r="AB25" s="2"/>
      <c r="AC25" s="2"/>
    </row>
    <row r="26" spans="1:29" x14ac:dyDescent="0.25">
      <c r="A26" s="47" t="str">
        <f>'[2]Final Outturn'!B21</f>
        <v>Total Minor Departments</v>
      </c>
      <c r="B26" s="61">
        <f>VLOOKUP($A26,'[2]RAME &amp; CAME'!$A$3:$C$19,3,0)</f>
        <v>2196</v>
      </c>
      <c r="C26" s="61">
        <f>VLOOKUP($A26,'[2]RAME &amp; CAME'!$A$3:$D$19,4,0)</f>
        <v>0</v>
      </c>
      <c r="D26" s="61">
        <f>VLOOKUP($A26,'[2]RAME &amp; CAME'!$A$23:$C$39,3,0)</f>
        <v>0</v>
      </c>
      <c r="E26" s="61">
        <f>VLOOKUP($A26,'[2]RAME &amp; CAME'!$A$23:$D$39,4,0)</f>
        <v>0</v>
      </c>
      <c r="F26" s="55">
        <f>VLOOKUP($A26,'[2]RAME &amp; CAME'!$A$3:$F$19,6,0)</f>
        <v>3222</v>
      </c>
      <c r="G26" s="55">
        <f>VLOOKUP($A26,'[2]RAME &amp; CAME'!$A$3:$G$19,7,0)</f>
        <v>0</v>
      </c>
      <c r="H26" s="55">
        <f>VLOOKUP($A26,'[2]RAME &amp; CAME'!$A$23:$F$39,6,0)</f>
        <v>0</v>
      </c>
      <c r="I26" s="55">
        <f>VLOOKUP($A26,'[2]RAME &amp; CAME'!$A$23:$G$39,7,0)</f>
        <v>0</v>
      </c>
      <c r="J26" s="61">
        <f>VLOOKUP($A26,'[2]RAME &amp; CAME'!$A$3:$I$19,9,0)</f>
        <v>1311</v>
      </c>
      <c r="K26" s="61">
        <f>VLOOKUP($A26,'[2]RAME &amp; CAME'!$A$3:$J$19,10,0)</f>
        <v>0</v>
      </c>
      <c r="L26" s="61">
        <f>VLOOKUP($A26,'[2]RAME &amp; CAME'!$A$23:$J$39,10,0)</f>
        <v>0</v>
      </c>
      <c r="M26" s="61">
        <f>VLOOKUP($A26,'[2]RAME &amp; CAME'!$A$23:$J$39,10,0)</f>
        <v>0</v>
      </c>
      <c r="N26" s="55">
        <f>VLOOKUP($A26,'[2]RAME &amp; CAME'!$A$3:$L$19,12,0)</f>
        <v>4800</v>
      </c>
      <c r="O26" s="55">
        <f>VLOOKUP($A26,'[2]RAME &amp; CAME'!$A$3:$M$19,13,0)</f>
        <v>0</v>
      </c>
      <c r="P26" s="55">
        <f>VLOOKUP($A26,'[2]RAME &amp; CAME'!$A$23:$L$39,12,0)</f>
        <v>0</v>
      </c>
      <c r="Q26" s="55">
        <f>VLOOKUP($A26,'[2]RAME &amp; CAME'!$A$23:$M$39,13,0)</f>
        <v>0</v>
      </c>
      <c r="R26" s="61">
        <f>VLOOKUP($A26,'[2]RAME &amp; CAME'!$A$3:$O$19,15,0)</f>
        <v>2690</v>
      </c>
      <c r="S26" s="61">
        <f>VLOOKUP($A26,'[2]RAME &amp; CAME'!$A$3:$P$19,16,0)</f>
        <v>0</v>
      </c>
      <c r="T26" s="61">
        <f>VLOOKUP($A26,'[2]RAME &amp; CAME'!$A$23:$O$39,15,0)</f>
        <v>0</v>
      </c>
      <c r="U26" s="61">
        <f>VLOOKUP($A26,'[2]RAME &amp; CAME'!$A$23:$P$39,16,0)</f>
        <v>0</v>
      </c>
      <c r="Z26" s="2"/>
      <c r="AA26" s="2"/>
      <c r="AB26" s="2"/>
      <c r="AC26" s="2"/>
    </row>
    <row r="27" spans="1:29" x14ac:dyDescent="0.25">
      <c r="A27" s="48" t="s">
        <v>199</v>
      </c>
      <c r="B27" s="62">
        <f>VLOOKUP($A27,'[2]RAME &amp; CAME'!$A$3:$C$19,3,0)</f>
        <v>5869050</v>
      </c>
      <c r="C27" s="62">
        <f>VLOOKUP($A27,'[2]RAME &amp; CAME'!$A$3:$D$19,4,0)</f>
        <v>369661</v>
      </c>
      <c r="D27" s="62">
        <f>VLOOKUP($A27,'[2]RAME &amp; CAME'!$A$23:$C$39,3,0)</f>
        <v>2536</v>
      </c>
      <c r="E27" s="62">
        <f>VLOOKUP($A27,'[2]RAME &amp; CAME'!$A$23:$D$39,4,0)</f>
        <v>281408</v>
      </c>
      <c r="F27" s="56">
        <f>VLOOKUP($A27,'[2]RAME &amp; CAME'!$A$3:$F$19,6,0)</f>
        <v>5927916</v>
      </c>
      <c r="G27" s="56">
        <f>VLOOKUP($A27,'[2]RAME &amp; CAME'!$A$3:$G$19,7,0)</f>
        <v>255533</v>
      </c>
      <c r="H27" s="56">
        <f>VLOOKUP($A27,'[2]RAME &amp; CAME'!$A$23:$F$39,6,0)</f>
        <v>-3602</v>
      </c>
      <c r="I27" s="56">
        <f>VLOOKUP($A27,'[2]RAME &amp; CAME'!$A$23:$G$39,7,0)</f>
        <v>288546</v>
      </c>
      <c r="J27" s="62">
        <f>VLOOKUP($A27,'[2]RAME &amp; CAME'!$A$3:$I$19,9,0)</f>
        <v>6046508</v>
      </c>
      <c r="K27" s="62">
        <f>VLOOKUP($A27,'[2]RAME &amp; CAME'!$A$3:$J$19,10,0)</f>
        <v>181165</v>
      </c>
      <c r="L27" s="62">
        <f>VLOOKUP($A27,'[2]RAME &amp; CAME'!$A$23:$J$39,10,0)</f>
        <v>314941</v>
      </c>
      <c r="M27" s="62">
        <f>VLOOKUP($A27,'[2]RAME &amp; CAME'!$A$23:$J$39,10,0)</f>
        <v>314941</v>
      </c>
      <c r="N27" s="56">
        <f>VLOOKUP($A27,'[2]RAME &amp; CAME'!$A$3:$L$19,12,0)</f>
        <v>6585274</v>
      </c>
      <c r="O27" s="56">
        <f>VLOOKUP($A27,'[2]RAME &amp; CAME'!$A$3:$M$19,13,0)</f>
        <v>244018</v>
      </c>
      <c r="P27" s="56">
        <f>VLOOKUP($A27,'[2]RAME &amp; CAME'!$A$23:$L$39,12,0)</f>
        <v>-14403</v>
      </c>
      <c r="Q27" s="56">
        <f>VLOOKUP($A27,'[2]RAME &amp; CAME'!$A$23:$M$39,13,0)</f>
        <v>344404</v>
      </c>
      <c r="R27" s="62">
        <f>VLOOKUP($A27,'[2]RAME &amp; CAME'!$A$3:$O$19,15,0)</f>
        <v>7576295</v>
      </c>
      <c r="S27" s="62">
        <f>VLOOKUP($A27,'[2]RAME &amp; CAME'!$A$3:$P$19,16,0)</f>
        <v>384341</v>
      </c>
      <c r="T27" s="62">
        <f>VLOOKUP($A27,'[2]RAME &amp; CAME'!$A$23:$O$39,15,0)</f>
        <v>-6650</v>
      </c>
      <c r="U27" s="62">
        <f>VLOOKUP($A27,'[2]RAME &amp; CAME'!$A$23:$P$39,16,0)</f>
        <v>287025</v>
      </c>
      <c r="Z27" s="2"/>
      <c r="AA27" s="2"/>
      <c r="AB27" s="2"/>
      <c r="AC27" s="2"/>
    </row>
    <row r="28" spans="1:29" x14ac:dyDescent="0.25">
      <c r="A28" s="32" t="s">
        <v>200</v>
      </c>
      <c r="B28" s="2"/>
      <c r="C28" s="11"/>
      <c r="D28" s="11"/>
      <c r="E28" s="11"/>
      <c r="F28" s="12"/>
      <c r="G28" s="12"/>
      <c r="H28" s="12"/>
      <c r="I28" s="12"/>
      <c r="J28" s="11"/>
      <c r="K28" s="2"/>
      <c r="L28" s="2"/>
      <c r="M28" s="2"/>
      <c r="R28" s="2"/>
      <c r="S28" s="2"/>
      <c r="T28" s="2"/>
      <c r="U28" s="2"/>
      <c r="Z28" s="2"/>
      <c r="AA28" s="2"/>
      <c r="AB28" s="2"/>
      <c r="AC28" s="2"/>
    </row>
    <row r="29" spans="1:29" x14ac:dyDescent="0.25">
      <c r="A29" s="42" t="s">
        <v>201</v>
      </c>
      <c r="B29" s="63" t="s">
        <v>202</v>
      </c>
      <c r="C29" s="64" t="s">
        <v>83</v>
      </c>
      <c r="D29" s="64" t="s">
        <v>83</v>
      </c>
      <c r="E29" s="64" t="s">
        <v>83</v>
      </c>
      <c r="F29" s="43"/>
      <c r="G29" s="12"/>
      <c r="H29" s="12"/>
      <c r="I29" s="12"/>
      <c r="J29" s="11"/>
      <c r="K29" s="2"/>
      <c r="L29" s="2"/>
      <c r="M29" s="2"/>
      <c r="R29" s="2"/>
      <c r="S29" s="2"/>
      <c r="T29" s="2"/>
      <c r="U29" s="2"/>
      <c r="Z29" s="2"/>
      <c r="AA29" s="2"/>
      <c r="AB29" s="2"/>
      <c r="AC29" s="2"/>
    </row>
    <row r="30" spans="1:29" x14ac:dyDescent="0.25">
      <c r="A30" s="42" t="s">
        <v>203</v>
      </c>
      <c r="B30" s="64" t="s">
        <v>83</v>
      </c>
      <c r="C30" s="64" t="s">
        <v>83</v>
      </c>
      <c r="D30" s="63" t="s">
        <v>202</v>
      </c>
      <c r="E30" s="64" t="s">
        <v>83</v>
      </c>
      <c r="F30" s="43"/>
      <c r="G30" s="12"/>
      <c r="H30" s="12"/>
      <c r="I30" s="12"/>
      <c r="J30" s="11"/>
      <c r="K30" s="2"/>
      <c r="L30" s="2"/>
      <c r="M30" s="2"/>
      <c r="R30" s="2"/>
      <c r="S30" s="2"/>
      <c r="T30" s="2"/>
      <c r="U30" s="2"/>
      <c r="Z30" s="2"/>
      <c r="AA30" s="2"/>
      <c r="AB30" s="2"/>
      <c r="AC30" s="2"/>
    </row>
    <row r="31" spans="1:29" x14ac:dyDescent="0.25">
      <c r="A31" s="42" t="s">
        <v>204</v>
      </c>
      <c r="B31" s="63" t="s">
        <v>202</v>
      </c>
      <c r="C31" s="64" t="s">
        <v>83</v>
      </c>
      <c r="D31" s="64" t="s">
        <v>83</v>
      </c>
      <c r="E31" s="64" t="s">
        <v>83</v>
      </c>
      <c r="F31" s="43"/>
      <c r="G31" s="12"/>
      <c r="H31" s="12"/>
      <c r="I31" s="12"/>
      <c r="J31" s="11"/>
      <c r="K31" s="2"/>
      <c r="L31" s="2"/>
      <c r="M31" s="2"/>
      <c r="R31" s="2"/>
      <c r="S31" s="2"/>
      <c r="T31" s="2"/>
      <c r="U31" s="2"/>
      <c r="Z31" s="2"/>
      <c r="AA31" s="2"/>
      <c r="AB31" s="2"/>
      <c r="AC31" s="2"/>
    </row>
    <row r="32" spans="1:29" s="41" customFormat="1" x14ac:dyDescent="0.25">
      <c r="A32" s="66" t="s">
        <v>205</v>
      </c>
      <c r="B32" s="67"/>
      <c r="C32" s="50"/>
      <c r="D32" s="50"/>
      <c r="E32" s="50"/>
      <c r="J32" s="50"/>
      <c r="K32" s="50"/>
      <c r="L32" s="50"/>
      <c r="M32" s="50"/>
      <c r="R32" s="50"/>
      <c r="S32" s="50"/>
      <c r="T32" s="50"/>
      <c r="U32" s="50"/>
      <c r="Z32" s="50"/>
      <c r="AA32" s="50"/>
      <c r="AB32" s="50"/>
      <c r="AC32" s="50"/>
    </row>
    <row r="33" spans="1:2" x14ac:dyDescent="0.25">
      <c r="A33" s="4"/>
      <c r="B33" s="4"/>
    </row>
  </sheetData>
  <mergeCells count="9">
    <mergeCell ref="AA9:AB9"/>
    <mergeCell ref="AE9:AF9"/>
    <mergeCell ref="W9:X9"/>
    <mergeCell ref="A1:A2"/>
    <mergeCell ref="C9:D9"/>
    <mergeCell ref="G9:H9"/>
    <mergeCell ref="K9:L9"/>
    <mergeCell ref="O9:P9"/>
    <mergeCell ref="S9:T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5A26-8579-45B3-A949-EB8713979419}">
  <sheetPr>
    <tabColor theme="8" tint="0.79998168889431442"/>
  </sheetPr>
  <dimension ref="A1:AD26"/>
  <sheetViews>
    <sheetView showGridLines="0" workbookViewId="0">
      <selection activeCell="C35" sqref="C35"/>
    </sheetView>
  </sheetViews>
  <sheetFormatPr defaultRowHeight="15" x14ac:dyDescent="0.25"/>
  <cols>
    <col min="1" max="1" width="50" bestFit="1" customWidth="1"/>
    <col min="2" max="2" width="11.5703125" bestFit="1" customWidth="1"/>
    <col min="3" max="6" width="10.140625" bestFit="1" customWidth="1"/>
  </cols>
  <sheetData>
    <row r="1" spans="1:30" s="27" customFormat="1" ht="15" customHeight="1" x14ac:dyDescent="0.25">
      <c r="A1" s="393" t="s">
        <v>206</v>
      </c>
      <c r="B1" s="39"/>
      <c r="C1" s="34"/>
      <c r="D1" s="34"/>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0" s="25" customFormat="1" ht="15.75" customHeight="1" x14ac:dyDescent="0.25">
      <c r="A2" s="394"/>
      <c r="B2" s="40"/>
      <c r="C2" s="35"/>
      <c r="D2" s="35"/>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25">
      <c r="A3" s="1"/>
      <c r="B3" s="1"/>
      <c r="C3" s="6"/>
      <c r="D3" s="6"/>
      <c r="E3" s="6"/>
      <c r="F3" s="6"/>
      <c r="G3" s="6"/>
      <c r="H3" s="6"/>
      <c r="I3" s="6"/>
      <c r="J3" s="6"/>
      <c r="K3" s="6"/>
      <c r="L3" s="6"/>
      <c r="M3" s="6"/>
      <c r="N3" s="6"/>
      <c r="O3" s="6"/>
      <c r="P3" s="6"/>
      <c r="Q3" s="6"/>
      <c r="R3" s="6"/>
      <c r="S3" s="6"/>
      <c r="T3" s="6"/>
      <c r="U3" s="6"/>
      <c r="V3" s="6"/>
      <c r="W3" s="6"/>
      <c r="X3" s="6"/>
      <c r="Y3" s="6"/>
      <c r="Z3" s="6"/>
      <c r="AA3" s="6"/>
      <c r="AB3" s="6"/>
      <c r="AC3" s="6"/>
      <c r="AD3" s="6"/>
    </row>
    <row r="4" spans="1:30" x14ac:dyDescent="0.25">
      <c r="A4" s="7" t="s">
        <v>207</v>
      </c>
      <c r="B4" s="7"/>
      <c r="C4" s="8"/>
      <c r="D4" s="8"/>
      <c r="E4" s="8"/>
      <c r="F4" s="8"/>
      <c r="G4" s="8"/>
      <c r="H4" s="8"/>
      <c r="I4" s="8"/>
      <c r="J4" s="8"/>
      <c r="K4" s="6"/>
      <c r="L4" s="6"/>
      <c r="M4" s="6"/>
      <c r="N4" s="6"/>
      <c r="O4" s="6"/>
      <c r="P4" s="6"/>
      <c r="Q4" s="6"/>
      <c r="R4" s="6"/>
      <c r="S4" s="6"/>
      <c r="T4" s="6"/>
      <c r="U4" s="6"/>
      <c r="V4" s="6"/>
      <c r="W4" s="6"/>
      <c r="X4" s="6"/>
      <c r="Y4" s="6"/>
      <c r="Z4" s="6"/>
      <c r="AA4" s="6"/>
      <c r="AB4" s="6"/>
      <c r="AC4" s="6"/>
      <c r="AD4" s="6"/>
    </row>
    <row r="5" spans="1:30" x14ac:dyDescent="0.25">
      <c r="A5" s="7" t="s">
        <v>189</v>
      </c>
      <c r="B5" s="7"/>
      <c r="C5" s="8"/>
      <c r="D5" s="8"/>
      <c r="E5" s="8"/>
      <c r="F5" s="8"/>
      <c r="G5" s="8"/>
      <c r="H5" s="8"/>
      <c r="I5" s="8"/>
      <c r="J5" s="8"/>
      <c r="K5" s="6"/>
      <c r="L5" s="6"/>
      <c r="M5" s="6"/>
      <c r="N5" s="6"/>
      <c r="O5" s="6"/>
      <c r="P5" s="6"/>
      <c r="Q5" s="6"/>
      <c r="R5" s="6"/>
      <c r="S5" s="6"/>
      <c r="T5" s="6"/>
      <c r="U5" s="6"/>
      <c r="V5" s="6"/>
      <c r="W5" s="6"/>
      <c r="X5" s="6"/>
      <c r="Y5" s="6"/>
      <c r="Z5" s="6"/>
      <c r="AA5" s="6"/>
      <c r="AB5" s="6"/>
      <c r="AC5" s="6"/>
      <c r="AD5" s="6"/>
    </row>
    <row r="6" spans="1:30" x14ac:dyDescent="0.25">
      <c r="A6" s="9"/>
      <c r="B6" s="9"/>
      <c r="C6" s="9"/>
      <c r="D6" s="9"/>
      <c r="E6" s="9"/>
      <c r="F6" s="9"/>
      <c r="G6" s="9"/>
      <c r="H6" s="9"/>
      <c r="I6" s="9"/>
      <c r="J6" s="9"/>
      <c r="K6" s="1"/>
      <c r="L6" s="1"/>
      <c r="M6" s="1"/>
      <c r="N6" s="1"/>
      <c r="O6" s="1"/>
      <c r="P6" s="1"/>
      <c r="Q6" s="1"/>
      <c r="R6" s="1"/>
      <c r="S6" s="1"/>
      <c r="T6" s="1"/>
      <c r="U6" s="1"/>
      <c r="V6" s="1"/>
      <c r="W6" s="1"/>
      <c r="X6" s="1"/>
      <c r="Y6" s="1"/>
      <c r="Z6" s="1"/>
      <c r="AA6" s="1"/>
      <c r="AB6" s="1"/>
      <c r="AC6" s="1"/>
      <c r="AD6" s="1"/>
    </row>
    <row r="7" spans="1:30" s="2" customFormat="1" x14ac:dyDescent="0.25">
      <c r="A7" s="30" t="s">
        <v>195</v>
      </c>
      <c r="B7" s="30"/>
      <c r="C7" s="11"/>
      <c r="D7" s="11"/>
      <c r="E7" s="11"/>
      <c r="F7" s="11"/>
      <c r="G7" s="11"/>
      <c r="H7" s="11"/>
      <c r="I7" s="11"/>
      <c r="J7" s="11"/>
      <c r="R7" s="3"/>
      <c r="S7" s="3"/>
      <c r="T7" s="3"/>
    </row>
    <row r="9" spans="1:30" s="51" customFormat="1" x14ac:dyDescent="0.25">
      <c r="A9" s="51" t="s">
        <v>194</v>
      </c>
      <c r="B9" s="65" t="s">
        <v>208</v>
      </c>
      <c r="C9" s="65" t="s">
        <v>209</v>
      </c>
      <c r="D9" s="65" t="s">
        <v>193</v>
      </c>
      <c r="E9" s="65" t="s">
        <v>94</v>
      </c>
      <c r="F9" s="65" t="s">
        <v>95</v>
      </c>
      <c r="G9" s="65" t="s">
        <v>96</v>
      </c>
      <c r="H9" s="65" t="s">
        <v>97</v>
      </c>
    </row>
    <row r="10" spans="1:30" s="37" customFormat="1" x14ac:dyDescent="0.25">
      <c r="A10" s="37" t="s">
        <v>210</v>
      </c>
      <c r="B10" s="54">
        <f>VLOOKUP($A10,'[2]RAME &amp; CAME'!$A$3:$C$19,3,0)</f>
        <v>345</v>
      </c>
      <c r="C10" s="54">
        <f>VLOOKUP($A10,'[2]RAME &amp; CAME'!$A$3:$F$19,6,0)</f>
        <v>519</v>
      </c>
      <c r="D10" s="54">
        <f>VLOOKUP($A10,'[2]RAME &amp; CAME'!$A$3:$I$19,9,0)</f>
        <v>915</v>
      </c>
      <c r="E10" s="54">
        <f>VLOOKUP($A10,'[2]RAME &amp; CAME'!$A$3:$L$19,12,0)</f>
        <v>4141</v>
      </c>
      <c r="F10" s="54">
        <f>VLOOKUP($A10,'[2]RAME &amp; CAME'!$A$3:$O$19,15,0)</f>
        <v>2851</v>
      </c>
    </row>
    <row r="11" spans="1:30" s="37" customFormat="1" x14ac:dyDescent="0.25">
      <c r="A11" s="37" t="s">
        <v>211</v>
      </c>
      <c r="B11" s="54">
        <f>VLOOKUP($A11,'[2]RAME &amp; CAME'!$A$3:$C$19,3,0)</f>
        <v>5814586</v>
      </c>
      <c r="C11" s="54">
        <f>VLOOKUP($A11,'[2]RAME &amp; CAME'!$A$3:$F$19,6,0)</f>
        <v>5859343</v>
      </c>
      <c r="D11" s="54">
        <f>VLOOKUP($A11,'[2]RAME &amp; CAME'!$A$3:$I$19,9,0)</f>
        <v>6005975</v>
      </c>
      <c r="E11" s="54">
        <f>VLOOKUP($A11,'[2]RAME &amp; CAME'!$A$3:$L$19,12,0)</f>
        <v>6402375</v>
      </c>
      <c r="F11" s="54">
        <f>VLOOKUP($A11,'[2]RAME &amp; CAME'!$A$3:$O$19,15,0)</f>
        <v>6968605</v>
      </c>
    </row>
    <row r="12" spans="1:30" s="37" customFormat="1" x14ac:dyDescent="0.25">
      <c r="A12" s="37" t="s">
        <v>212</v>
      </c>
      <c r="B12" s="54">
        <f>VLOOKUP($A12,'[2]RAME &amp; CAME'!$A$3:$C$19,3,0)</f>
        <v>-40172</v>
      </c>
      <c r="C12" s="54">
        <f>VLOOKUP($A12,'[2]RAME &amp; CAME'!$A$3:$F$19,6,0)</f>
        <v>-73783</v>
      </c>
      <c r="D12" s="54">
        <f>VLOOKUP($A12,'[2]RAME &amp; CAME'!$A$3:$I$19,9,0)</f>
        <v>-58346</v>
      </c>
      <c r="E12" s="54">
        <f>VLOOKUP($A12,'[2]RAME &amp; CAME'!$A$3:$L$19,12,0)</f>
        <v>-67841</v>
      </c>
      <c r="F12" s="54">
        <f>VLOOKUP($A12,'[2]RAME &amp; CAME'!$A$3:$O$19,15,0)</f>
        <v>-48702</v>
      </c>
    </row>
    <row r="13" spans="1:30" s="37" customFormat="1" x14ac:dyDescent="0.25">
      <c r="A13" s="37" t="s">
        <v>213</v>
      </c>
      <c r="B13" s="54">
        <f>VLOOKUP($A13,'[2]RAME &amp; CAME'!$A$3:$C$19,3,0)</f>
        <v>27218</v>
      </c>
      <c r="C13" s="54">
        <f>VLOOKUP($A13,'[2]RAME &amp; CAME'!$A$3:$F$19,6,0)</f>
        <v>69693</v>
      </c>
      <c r="D13" s="54">
        <f>VLOOKUP($A13,'[2]RAME &amp; CAME'!$A$3:$I$19,9,0)</f>
        <v>118470</v>
      </c>
      <c r="E13" s="54">
        <f>VLOOKUP($A13,'[2]RAME &amp; CAME'!$A$3:$L$19,12,0)</f>
        <v>72084</v>
      </c>
      <c r="F13" s="54">
        <f>VLOOKUP($A13,'[2]RAME &amp; CAME'!$A$3:$O$19,15,0)</f>
        <v>76043</v>
      </c>
    </row>
    <row r="14" spans="1:30" s="37" customFormat="1" x14ac:dyDescent="0.25">
      <c r="A14" s="37" t="s">
        <v>214</v>
      </c>
      <c r="B14" s="54">
        <f>VLOOKUP($A14,'[2]RAME &amp; CAME'!$A$3:$C$19,3,0)</f>
        <v>-74</v>
      </c>
      <c r="C14" s="54">
        <f>VLOOKUP($A14,'[2]RAME &amp; CAME'!$A$3:$F$19,6,0)</f>
        <v>128</v>
      </c>
      <c r="D14" s="54">
        <f>VLOOKUP($A14,'[2]RAME &amp; CAME'!$A$3:$I$19,9,0)</f>
        <v>101</v>
      </c>
      <c r="E14" s="54">
        <f>VLOOKUP($A14,'[2]RAME &amp; CAME'!$A$3:$L$19,12,0)</f>
        <v>1820</v>
      </c>
      <c r="F14" s="54">
        <f>VLOOKUP($A14,'[2]RAME &amp; CAME'!$A$3:$O$19,15,0)</f>
        <v>1239</v>
      </c>
    </row>
    <row r="15" spans="1:30" s="37" customFormat="1" x14ac:dyDescent="0.25">
      <c r="A15" s="37" t="s">
        <v>215</v>
      </c>
      <c r="B15" s="54">
        <f>VLOOKUP($A15,'[2]RAME &amp; CAME'!$A$3:$C$19,3,0)</f>
        <v>60998</v>
      </c>
      <c r="C15" s="54">
        <f>VLOOKUP($A15,'[2]RAME &amp; CAME'!$A$3:$F$19,6,0)</f>
        <v>92562</v>
      </c>
      <c r="D15" s="54">
        <f>VLOOKUP($A15,'[2]RAME &amp; CAME'!$A$3:$I$19,9,0)</f>
        <v>-60963</v>
      </c>
      <c r="E15" s="54">
        <f>VLOOKUP($A15,'[2]RAME &amp; CAME'!$A$3:$L$19,12,0)</f>
        <v>66705</v>
      </c>
      <c r="F15" s="54">
        <f>VLOOKUP($A15,'[2]RAME &amp; CAME'!$A$3:$O$19,15,0)</f>
        <v>112491</v>
      </c>
    </row>
    <row r="16" spans="1:30" s="37" customFormat="1" x14ac:dyDescent="0.25">
      <c r="A16" s="37" t="s">
        <v>216</v>
      </c>
      <c r="B16" s="54">
        <f>VLOOKUP($A16,'[2]RAME &amp; CAME'!$A$3:$C$19,3,0)</f>
        <v>5517</v>
      </c>
      <c r="C16" s="54">
        <f>VLOOKUP($A16,'[2]RAME &amp; CAME'!$A$3:$F$19,6,0)</f>
        <v>29361</v>
      </c>
      <c r="D16" s="54">
        <f>VLOOKUP($A16,'[2]RAME &amp; CAME'!$A$3:$I$19,9,0)</f>
        <v>13317</v>
      </c>
      <c r="E16" s="54">
        <f>VLOOKUP($A16,'[2]RAME &amp; CAME'!$A$3:$L$19,12,0)</f>
        <v>58729</v>
      </c>
      <c r="F16" s="54">
        <f>VLOOKUP($A16,'[2]RAME &amp; CAME'!$A$3:$O$19,15,0)</f>
        <v>10295</v>
      </c>
    </row>
    <row r="17" spans="1:6" x14ac:dyDescent="0.25">
      <c r="A17" s="44" t="s">
        <v>217</v>
      </c>
      <c r="B17" s="54">
        <f>VLOOKUP($A17,'[2]RAME &amp; CAME'!$A$3:$C$19,3,0)</f>
        <v>663</v>
      </c>
      <c r="C17" s="54">
        <f>VLOOKUP($A17,'[2]RAME &amp; CAME'!$A$3:$F$19,6,0)</f>
        <v>-49827</v>
      </c>
      <c r="D17" s="54">
        <f>VLOOKUP($A17,'[2]RAME &amp; CAME'!$A$3:$I$19,9,0)</f>
        <v>27190</v>
      </c>
      <c r="E17" s="54">
        <f>VLOOKUP($A17,'[2]RAME &amp; CAME'!$A$3:$L$19,12,0)</f>
        <v>47260</v>
      </c>
      <c r="F17" s="54">
        <f>VLOOKUP($A17,'[2]RAME &amp; CAME'!$A$3:$O$19,15,0)</f>
        <v>35786</v>
      </c>
    </row>
    <row r="18" spans="1:6" x14ac:dyDescent="0.25">
      <c r="A18" s="49" t="s">
        <v>218</v>
      </c>
      <c r="B18" s="54">
        <f>VLOOKUP($A18,'[2]RAME &amp; CAME'!$A$3:$C$19,3,0)</f>
        <v>-31</v>
      </c>
      <c r="C18" s="54">
        <f>VLOOKUP($A18,'[2]RAME &amp; CAME'!$A$3:$F$19,6,0)</f>
        <v>-80</v>
      </c>
      <c r="D18" s="54">
        <f>VLOOKUP($A18,'[2]RAME &amp; CAME'!$A$3:$I$19,9,0)</f>
        <v>-151</v>
      </c>
      <c r="E18" s="54">
        <f>VLOOKUP($A18,'[2]RAME &amp; CAME'!$A$3:$L$19,12,0)</f>
        <v>1</v>
      </c>
      <c r="F18" s="54">
        <f>VLOOKUP($A18,'[2]RAME &amp; CAME'!$A$3:$O$19,15,0)</f>
        <v>417687</v>
      </c>
    </row>
    <row r="19" spans="1:6" x14ac:dyDescent="0.25">
      <c r="A19" s="49" t="s">
        <v>219</v>
      </c>
      <c r="B19" s="54">
        <f>VLOOKUP($A19,'[2]RAME &amp; CAME'!$A$3:$C$19,3,0)</f>
        <v>0</v>
      </c>
      <c r="C19" s="54">
        <f>VLOOKUP($A19,'[2]RAME &amp; CAME'!$A$3:$F$19,6,0)</f>
        <v>0</v>
      </c>
      <c r="D19" s="54">
        <f>VLOOKUP($A19,'[2]RAME &amp; CAME'!$A$3:$I$19,9,0)</f>
        <v>0</v>
      </c>
      <c r="E19" s="54">
        <f>VLOOKUP($A19,'[2]RAME &amp; CAME'!$A$3:$L$19,12,0)</f>
        <v>0</v>
      </c>
      <c r="F19" s="54">
        <f>VLOOKUP($A19,'[2]RAME &amp; CAME'!$A$3:$O$19,15,0)</f>
        <v>0</v>
      </c>
    </row>
    <row r="20" spans="1:6" x14ac:dyDescent="0.25">
      <c r="A20" s="49" t="s">
        <v>220</v>
      </c>
      <c r="B20" s="54">
        <f>VLOOKUP($A20,'[2]RAME &amp; CAME'!$A$3:$C$19,3,0)</f>
        <v>0</v>
      </c>
      <c r="C20" s="54">
        <f>VLOOKUP($A20,'[2]RAME &amp; CAME'!$A$3:$F$19,6,0)</f>
        <v>0</v>
      </c>
      <c r="D20" s="54">
        <f>VLOOKUP($A20,'[2]RAME &amp; CAME'!$A$3:$I$19,9,0)</f>
        <v>0</v>
      </c>
      <c r="E20" s="54">
        <f>VLOOKUP($A20,'[2]RAME &amp; CAME'!$A$3:$L$19,12,0)</f>
        <v>0</v>
      </c>
      <c r="F20" s="54">
        <f>VLOOKUP($A20,'[2]RAME &amp; CAME'!$A$3:$O$19,15,0)</f>
        <v>0</v>
      </c>
    </row>
    <row r="21" spans="1:6" x14ac:dyDescent="0.25">
      <c r="A21" s="49" t="s">
        <v>221</v>
      </c>
      <c r="B21" s="54">
        <f>VLOOKUP($A21,'[2]RAME &amp; CAME'!$A$3:$C$19,3,0)</f>
        <v>0</v>
      </c>
      <c r="C21" s="54">
        <f>VLOOKUP($A21,'[2]RAME &amp; CAME'!$A$3:$F$19,6,0)</f>
        <v>0</v>
      </c>
      <c r="D21" s="54">
        <f>VLOOKUP($A21,'[2]RAME &amp; CAME'!$A$3:$I$19,9,0)</f>
        <v>0</v>
      </c>
      <c r="E21" s="54">
        <f>VLOOKUP($A21,'[2]RAME &amp; CAME'!$A$3:$L$19,12,0)</f>
        <v>0</v>
      </c>
      <c r="F21" s="54">
        <f>VLOOKUP($A21,'[2]RAME &amp; CAME'!$A$3:$O$19,15,0)</f>
        <v>0</v>
      </c>
    </row>
    <row r="22" spans="1:6" x14ac:dyDescent="0.25">
      <c r="A22" s="49" t="s">
        <v>222</v>
      </c>
      <c r="B22" s="54">
        <f>VLOOKUP($A22,'[2]RAME &amp; CAME'!$A$3:$C$19,3,0)</f>
        <v>0</v>
      </c>
      <c r="C22" s="54">
        <f>VLOOKUP($A22,'[2]RAME &amp; CAME'!$A$3:$F$19,6,0)</f>
        <v>0</v>
      </c>
      <c r="D22" s="54">
        <f>VLOOKUP($A22,'[2]RAME &amp; CAME'!$A$3:$I$19,9,0)</f>
        <v>0</v>
      </c>
      <c r="E22" s="54">
        <f>VLOOKUP($A22,'[2]RAME &amp; CAME'!$A$3:$L$19,12,0)</f>
        <v>0</v>
      </c>
      <c r="F22" s="54">
        <f>VLOOKUP($A22,'[2]RAME &amp; CAME'!$A$3:$O$19,15,0)</f>
        <v>0</v>
      </c>
    </row>
    <row r="23" spans="1:6" x14ac:dyDescent="0.25">
      <c r="A23" s="49" t="s">
        <v>223</v>
      </c>
      <c r="B23" s="54">
        <f>VLOOKUP($A23,'[2]RAME &amp; CAME'!$A$3:$C$19,3,0)</f>
        <v>0</v>
      </c>
      <c r="C23" s="54">
        <f>VLOOKUP($A23,'[2]RAME &amp; CAME'!$A$3:$F$19,6,0)</f>
        <v>0</v>
      </c>
      <c r="D23" s="54">
        <f>VLOOKUP($A23,'[2]RAME &amp; CAME'!$A$3:$I$19,9,0)</f>
        <v>0</v>
      </c>
      <c r="E23" s="54">
        <f>VLOOKUP($A23,'[2]RAME &amp; CAME'!$A$3:$L$19,12,0)</f>
        <v>0</v>
      </c>
      <c r="F23" s="54">
        <f>VLOOKUP($A23,'[2]RAME &amp; CAME'!$A$3:$O$19,15,0)</f>
        <v>0</v>
      </c>
    </row>
    <row r="24" spans="1:6" x14ac:dyDescent="0.25">
      <c r="A24" s="49" t="s">
        <v>224</v>
      </c>
      <c r="B24" s="54">
        <f>VLOOKUP($A24,'[2]RAME &amp; CAME'!$A$3:$C$19,3,0)</f>
        <v>0</v>
      </c>
      <c r="C24" s="54">
        <f>VLOOKUP($A24,'[2]RAME &amp; CAME'!$A$3:$F$19,6,0)</f>
        <v>0</v>
      </c>
      <c r="D24" s="54">
        <f>VLOOKUP($A24,'[2]RAME &amp; CAME'!$A$3:$I$19,9,0)</f>
        <v>0</v>
      </c>
      <c r="E24" s="54">
        <f>VLOOKUP($A24,'[2]RAME &amp; CAME'!$A$3:$L$19,12,0)</f>
        <v>0</v>
      </c>
      <c r="F24" s="54">
        <f>VLOOKUP($A24,'[2]RAME &amp; CAME'!$A$3:$O$19,15,0)</f>
        <v>0</v>
      </c>
    </row>
    <row r="25" spans="1:6" s="28" customFormat="1" x14ac:dyDescent="0.25">
      <c r="A25" s="57" t="s">
        <v>225</v>
      </c>
      <c r="B25" s="55">
        <f>VLOOKUP($A25,'[2]RAME &amp; CAME'!$A$3:$C$19,3,0)</f>
        <v>2196</v>
      </c>
      <c r="C25" s="55">
        <f>VLOOKUP($A25,'[2]RAME &amp; CAME'!$A$3:$F$19,6,0)</f>
        <v>3222</v>
      </c>
      <c r="D25" s="55">
        <f>VLOOKUP($A25,'[2]RAME &amp; CAME'!$A$3:$I$19,9,0)</f>
        <v>1311</v>
      </c>
      <c r="E25" s="55">
        <f>VLOOKUP($A25,'[2]RAME &amp; CAME'!$A$3:$L$19,12,0)</f>
        <v>4800</v>
      </c>
      <c r="F25" s="55">
        <f>VLOOKUP($A25,'[2]RAME &amp; CAME'!$A$3:$O$19,15,0)</f>
        <v>2690</v>
      </c>
    </row>
    <row r="26" spans="1:6" s="29" customFormat="1" x14ac:dyDescent="0.25">
      <c r="A26" s="58" t="s">
        <v>199</v>
      </c>
      <c r="B26" s="56">
        <f>VLOOKUP($A26,'[2]RAME &amp; CAME'!$A$3:$C$19,3,0)</f>
        <v>5869050</v>
      </c>
      <c r="C26" s="56">
        <f>VLOOKUP($A26,'[2]RAME &amp; CAME'!$A$3:$F$19,6,0)</f>
        <v>5927916</v>
      </c>
      <c r="D26" s="56">
        <f>VLOOKUP($A26,'[2]RAME &amp; CAME'!$A$3:$I$19,9,0)</f>
        <v>6046508</v>
      </c>
      <c r="E26" s="56">
        <f>VLOOKUP($A26,'[2]RAME &amp; CAME'!$A$3:$L$19,12,0)</f>
        <v>6585274</v>
      </c>
      <c r="F26" s="56">
        <f>VLOOKUP($A26,'[2]RAME &amp; CAME'!$A$3:$O$19,15,0)</f>
        <v>7576295</v>
      </c>
    </row>
  </sheetData>
  <mergeCells count="1">
    <mergeCell ref="A1:A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3D31-F797-49A9-AFEF-62BAE8F9F8F4}">
  <sheetPr>
    <tabColor theme="8" tint="0.79998168889431442"/>
  </sheetPr>
  <dimension ref="A1:AD26"/>
  <sheetViews>
    <sheetView showGridLines="0" workbookViewId="0">
      <selection activeCell="F10" sqref="F10:F26"/>
    </sheetView>
  </sheetViews>
  <sheetFormatPr defaultRowHeight="15" x14ac:dyDescent="0.25"/>
  <cols>
    <col min="1" max="1" width="44" bestFit="1" customWidth="1"/>
    <col min="2" max="2" width="11.5703125" bestFit="1" customWidth="1"/>
    <col min="3" max="6" width="10.140625" bestFit="1" customWidth="1"/>
  </cols>
  <sheetData>
    <row r="1" spans="1:30" s="27" customFormat="1" ht="15" customHeight="1" x14ac:dyDescent="0.25">
      <c r="A1" s="393" t="s">
        <v>226</v>
      </c>
      <c r="B1" s="39"/>
      <c r="C1" s="34"/>
      <c r="D1" s="34"/>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0" s="25" customFormat="1" ht="15.75" customHeight="1" x14ac:dyDescent="0.25">
      <c r="A2" s="394"/>
      <c r="B2" s="40"/>
      <c r="C2" s="35"/>
      <c r="D2" s="35"/>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25">
      <c r="A3" s="1"/>
      <c r="B3" s="1"/>
      <c r="C3" s="6"/>
      <c r="D3" s="6"/>
      <c r="E3" s="6"/>
      <c r="F3" s="6"/>
      <c r="G3" s="6"/>
      <c r="H3" s="6"/>
      <c r="I3" s="6"/>
      <c r="J3" s="6"/>
      <c r="K3" s="6"/>
      <c r="L3" s="6"/>
      <c r="M3" s="6"/>
      <c r="N3" s="6"/>
      <c r="O3" s="6"/>
      <c r="P3" s="6"/>
      <c r="Q3" s="6"/>
      <c r="R3" s="6"/>
      <c r="S3" s="6"/>
      <c r="T3" s="6"/>
      <c r="U3" s="6"/>
      <c r="V3" s="6"/>
      <c r="W3" s="6"/>
      <c r="X3" s="6"/>
      <c r="Y3" s="6"/>
      <c r="Z3" s="6"/>
      <c r="AA3" s="6"/>
      <c r="AB3" s="6"/>
      <c r="AC3" s="6"/>
      <c r="AD3" s="6"/>
    </row>
    <row r="4" spans="1:30" x14ac:dyDescent="0.25">
      <c r="A4" s="7" t="s">
        <v>207</v>
      </c>
      <c r="B4" s="7"/>
      <c r="C4" s="8"/>
      <c r="D4" s="8"/>
      <c r="E4" s="8"/>
      <c r="F4" s="8"/>
      <c r="G4" s="8"/>
      <c r="H4" s="8"/>
      <c r="I4" s="8"/>
      <c r="J4" s="8"/>
      <c r="K4" s="6"/>
      <c r="L4" s="6"/>
      <c r="M4" s="6"/>
      <c r="N4" s="6"/>
      <c r="O4" s="6"/>
      <c r="P4" s="6"/>
      <c r="Q4" s="6"/>
      <c r="R4" s="6"/>
      <c r="S4" s="6"/>
      <c r="T4" s="6"/>
      <c r="U4" s="6"/>
      <c r="V4" s="6"/>
      <c r="W4" s="6"/>
      <c r="X4" s="6"/>
      <c r="Y4" s="6"/>
      <c r="Z4" s="6"/>
      <c r="AA4" s="6"/>
      <c r="AB4" s="6"/>
      <c r="AC4" s="6"/>
      <c r="AD4" s="6"/>
    </row>
    <row r="5" spans="1:30" x14ac:dyDescent="0.25">
      <c r="A5" s="7" t="s">
        <v>189</v>
      </c>
      <c r="B5" s="7"/>
      <c r="C5" s="8"/>
      <c r="D5" s="8"/>
      <c r="E5" s="8"/>
      <c r="F5" s="8"/>
      <c r="G5" s="8"/>
      <c r="H5" s="8"/>
      <c r="I5" s="8"/>
      <c r="J5" s="8"/>
      <c r="K5" s="6"/>
      <c r="L5" s="6"/>
      <c r="M5" s="6"/>
      <c r="N5" s="6"/>
      <c r="O5" s="6"/>
      <c r="P5" s="6"/>
      <c r="Q5" s="6"/>
      <c r="R5" s="6"/>
      <c r="S5" s="6"/>
      <c r="T5" s="6"/>
      <c r="U5" s="6"/>
      <c r="V5" s="6"/>
      <c r="W5" s="6"/>
      <c r="X5" s="6"/>
      <c r="Y5" s="6"/>
      <c r="Z5" s="6"/>
      <c r="AA5" s="6"/>
      <c r="AB5" s="6"/>
      <c r="AC5" s="6"/>
      <c r="AD5" s="6"/>
    </row>
    <row r="6" spans="1:30" x14ac:dyDescent="0.25">
      <c r="A6" s="9"/>
      <c r="B6" s="9"/>
      <c r="C6" s="9"/>
      <c r="D6" s="9"/>
      <c r="E6" s="9"/>
      <c r="F6" s="9"/>
      <c r="G6" s="9"/>
      <c r="H6" s="9"/>
      <c r="I6" s="9"/>
      <c r="J6" s="9"/>
      <c r="K6" s="1"/>
      <c r="L6" s="1"/>
      <c r="M6" s="1"/>
      <c r="N6" s="1"/>
      <c r="O6" s="1"/>
      <c r="P6" s="1"/>
      <c r="Q6" s="1"/>
      <c r="R6" s="1"/>
      <c r="S6" s="1"/>
      <c r="T6" s="1"/>
      <c r="U6" s="1"/>
      <c r="V6" s="1"/>
      <c r="W6" s="1"/>
      <c r="X6" s="1"/>
      <c r="Y6" s="1"/>
      <c r="Z6" s="1"/>
      <c r="AA6" s="1"/>
      <c r="AB6" s="1"/>
      <c r="AC6" s="1"/>
      <c r="AD6" s="1"/>
    </row>
    <row r="7" spans="1:30" s="2" customFormat="1" x14ac:dyDescent="0.25">
      <c r="A7" s="30" t="s">
        <v>227</v>
      </c>
      <c r="B7" s="30"/>
      <c r="C7" s="11"/>
      <c r="D7" s="11"/>
      <c r="E7" s="11"/>
      <c r="F7" s="11"/>
      <c r="G7" s="11"/>
      <c r="H7" s="11"/>
      <c r="I7" s="11"/>
      <c r="J7" s="11"/>
      <c r="R7" s="3"/>
      <c r="S7" s="3"/>
      <c r="T7" s="3"/>
    </row>
    <row r="9" spans="1:30" s="51" customFormat="1" x14ac:dyDescent="0.25">
      <c r="A9" s="51" t="s">
        <v>194</v>
      </c>
      <c r="B9" s="65" t="s">
        <v>208</v>
      </c>
      <c r="C9" s="65" t="s">
        <v>209</v>
      </c>
      <c r="D9" s="65" t="s">
        <v>193</v>
      </c>
      <c r="E9" s="65" t="s">
        <v>94</v>
      </c>
      <c r="F9" s="65" t="s">
        <v>95</v>
      </c>
      <c r="G9" s="65" t="s">
        <v>96</v>
      </c>
      <c r="H9" s="65" t="s">
        <v>97</v>
      </c>
    </row>
    <row r="10" spans="1:30" s="37" customFormat="1" x14ac:dyDescent="0.25">
      <c r="A10" s="37" t="s">
        <v>210</v>
      </c>
      <c r="B10" s="54">
        <f>VLOOKUP($A10,'[2]RAME &amp; CAME'!$A$3:$D$19,4,0)</f>
        <v>-5074</v>
      </c>
      <c r="C10" s="54">
        <f>VLOOKUP($A10,'[2]RAME &amp; CAME'!$A$3:$G$19,7,0)</f>
        <v>-9548</v>
      </c>
      <c r="D10" s="54">
        <f>VLOOKUP($A10,'[2]RAME &amp; CAME'!$A$3:$J$19,10,0)</f>
        <v>-16523</v>
      </c>
      <c r="E10" s="54">
        <f>VLOOKUP($A10,'[2]RAME &amp; CAME'!$A$3:$M$19,13,0)</f>
        <v>-14009</v>
      </c>
      <c r="F10" s="54">
        <f>VLOOKUP($A10,'[2]RAME &amp; CAME'!$A$3:$P$19,16,0)</f>
        <v>813</v>
      </c>
    </row>
    <row r="11" spans="1:30" s="37" customFormat="1" x14ac:dyDescent="0.25">
      <c r="A11" s="37" t="s">
        <v>211</v>
      </c>
      <c r="B11" s="54">
        <f>VLOOKUP($A11,'[2]RAME &amp; CAME'!$A$3:$D$19,4,0)</f>
        <v>1638</v>
      </c>
      <c r="C11" s="54">
        <f>VLOOKUP($A11,'[2]RAME &amp; CAME'!$A$3:$G$19,7,0)</f>
        <v>-4854</v>
      </c>
      <c r="D11" s="54">
        <f>VLOOKUP($A11,'[2]RAME &amp; CAME'!$A$3:$J$19,10,0)</f>
        <v>10031</v>
      </c>
      <c r="E11" s="54">
        <f>VLOOKUP($A11,'[2]RAME &amp; CAME'!$A$3:$M$19,13,0)</f>
        <v>2536</v>
      </c>
      <c r="F11" s="54">
        <f>VLOOKUP($A11,'[2]RAME &amp; CAME'!$A$3:$P$19,16,0)</f>
        <v>7613</v>
      </c>
    </row>
    <row r="12" spans="1:30" s="37" customFormat="1" x14ac:dyDescent="0.25">
      <c r="A12" s="37" t="s">
        <v>212</v>
      </c>
      <c r="B12" s="54">
        <f>VLOOKUP($A12,'[2]RAME &amp; CAME'!$A$3:$D$19,4,0)</f>
        <v>14522</v>
      </c>
      <c r="C12" s="54">
        <f>VLOOKUP($A12,'[2]RAME &amp; CAME'!$A$3:$G$19,7,0)</f>
        <v>3009</v>
      </c>
      <c r="D12" s="54">
        <f>VLOOKUP($A12,'[2]RAME &amp; CAME'!$A$3:$J$19,10,0)</f>
        <v>3785</v>
      </c>
      <c r="E12" s="54">
        <f>VLOOKUP($A12,'[2]RAME &amp; CAME'!$A$3:$M$19,13,0)</f>
        <v>5389</v>
      </c>
      <c r="F12" s="54">
        <f>VLOOKUP($A12,'[2]RAME &amp; CAME'!$A$3:$P$19,16,0)</f>
        <v>19758</v>
      </c>
    </row>
    <row r="13" spans="1:30" s="37" customFormat="1" x14ac:dyDescent="0.25">
      <c r="A13" s="37" t="s">
        <v>213</v>
      </c>
      <c r="B13" s="54">
        <f>VLOOKUP($A13,'[2]RAME &amp; CAME'!$A$3:$D$19,4,0)</f>
        <v>90456</v>
      </c>
      <c r="C13" s="54">
        <f>VLOOKUP($A13,'[2]RAME &amp; CAME'!$A$3:$G$19,7,0)</f>
        <v>104458</v>
      </c>
      <c r="D13" s="54">
        <f>VLOOKUP($A13,'[2]RAME &amp; CAME'!$A$3:$J$19,10,0)</f>
        <v>82980</v>
      </c>
      <c r="E13" s="54">
        <f>VLOOKUP($A13,'[2]RAME &amp; CAME'!$A$3:$M$19,13,0)</f>
        <v>103202</v>
      </c>
      <c r="F13" s="54">
        <f>VLOOKUP($A13,'[2]RAME &amp; CAME'!$A$3:$P$19,16,0)</f>
        <v>108473</v>
      </c>
    </row>
    <row r="14" spans="1:30" s="37" customFormat="1" x14ac:dyDescent="0.25">
      <c r="A14" s="37" t="s">
        <v>214</v>
      </c>
      <c r="B14" s="54">
        <f>VLOOKUP($A14,'[2]RAME &amp; CAME'!$A$3:$D$19,4,0)</f>
        <v>-121</v>
      </c>
      <c r="C14" s="54">
        <f>VLOOKUP($A14,'[2]RAME &amp; CAME'!$A$3:$G$19,7,0)</f>
        <v>778</v>
      </c>
      <c r="D14" s="54">
        <f>VLOOKUP($A14,'[2]RAME &amp; CAME'!$A$3:$J$19,10,0)</f>
        <v>2259</v>
      </c>
      <c r="E14" s="54">
        <f>VLOOKUP($A14,'[2]RAME &amp; CAME'!$A$3:$M$19,13,0)</f>
        <v>1221</v>
      </c>
      <c r="F14" s="54">
        <f>VLOOKUP($A14,'[2]RAME &amp; CAME'!$A$3:$P$19,16,0)</f>
        <v>2755</v>
      </c>
    </row>
    <row r="15" spans="1:30" s="37" customFormat="1" x14ac:dyDescent="0.25">
      <c r="A15" s="37" t="s">
        <v>215</v>
      </c>
      <c r="B15" s="54">
        <f>VLOOKUP($A15,'[2]RAME &amp; CAME'!$A$3:$D$19,4,0)</f>
        <v>47260</v>
      </c>
      <c r="C15" s="54">
        <f>VLOOKUP($A15,'[2]RAME &amp; CAME'!$A$3:$G$19,7,0)</f>
        <v>50990</v>
      </c>
      <c r="D15" s="54">
        <f>VLOOKUP($A15,'[2]RAME &amp; CAME'!$A$3:$J$19,10,0)</f>
        <v>24983</v>
      </c>
      <c r="E15" s="54">
        <f>VLOOKUP($A15,'[2]RAME &amp; CAME'!$A$3:$M$19,13,0)</f>
        <v>120873</v>
      </c>
      <c r="F15" s="54">
        <f>VLOOKUP($A15,'[2]RAME &amp; CAME'!$A$3:$P$19,16,0)</f>
        <v>57393</v>
      </c>
    </row>
    <row r="16" spans="1:30" s="37" customFormat="1" x14ac:dyDescent="0.25">
      <c r="A16" s="37" t="s">
        <v>216</v>
      </c>
      <c r="B16" s="54">
        <f>VLOOKUP($A16,'[2]RAME &amp; CAME'!$A$3:$D$19,4,0)</f>
        <v>206956</v>
      </c>
      <c r="C16" s="54">
        <f>VLOOKUP($A16,'[2]RAME &amp; CAME'!$A$3:$G$19,7,0)</f>
        <v>103457</v>
      </c>
      <c r="D16" s="54">
        <f>VLOOKUP($A16,'[2]RAME &amp; CAME'!$A$3:$J$19,10,0)</f>
        <v>74221</v>
      </c>
      <c r="E16" s="54">
        <f>VLOOKUP($A16,'[2]RAME &amp; CAME'!$A$3:$M$19,13,0)</f>
        <v>18013</v>
      </c>
      <c r="F16" s="54">
        <f>VLOOKUP($A16,'[2]RAME &amp; CAME'!$A$3:$P$19,16,0)</f>
        <v>103159</v>
      </c>
    </row>
    <row r="17" spans="1:6" x14ac:dyDescent="0.25">
      <c r="A17" s="44" t="s">
        <v>217</v>
      </c>
      <c r="B17" s="54">
        <f>VLOOKUP($A17,'[2]RAME &amp; CAME'!$A$3:$D$19,4,0)</f>
        <v>11482</v>
      </c>
      <c r="C17" s="54">
        <f>VLOOKUP($A17,'[2]RAME &amp; CAME'!$A$3:$G$19,7,0)</f>
        <v>2899</v>
      </c>
      <c r="D17" s="54">
        <f>VLOOKUP($A17,'[2]RAME &amp; CAME'!$A$3:$J$19,10,0)</f>
        <v>880</v>
      </c>
      <c r="E17" s="54">
        <f>VLOOKUP($A17,'[2]RAME &amp; CAME'!$A$3:$M$19,13,0)</f>
        <v>1835</v>
      </c>
      <c r="F17" s="54">
        <f>VLOOKUP($A17,'[2]RAME &amp; CAME'!$A$3:$P$19,16,0)</f>
        <v>1642</v>
      </c>
    </row>
    <row r="18" spans="1:6" x14ac:dyDescent="0.25">
      <c r="A18" s="49" t="s">
        <v>218</v>
      </c>
      <c r="B18" s="54">
        <f>VLOOKUP($A18,'[2]RAME &amp; CAME'!$A$3:$D$19,4,0)</f>
        <v>2542</v>
      </c>
      <c r="C18" s="54">
        <f>VLOOKUP($A18,'[2]RAME &amp; CAME'!$A$3:$G$19,7,0)</f>
        <v>4344</v>
      </c>
      <c r="D18" s="54">
        <f>VLOOKUP($A18,'[2]RAME &amp; CAME'!$A$3:$J$19,10,0)</f>
        <v>-1451</v>
      </c>
      <c r="E18" s="54">
        <f>VLOOKUP($A18,'[2]RAME &amp; CAME'!$A$3:$M$19,13,0)</f>
        <v>4958</v>
      </c>
      <c r="F18" s="54">
        <f>VLOOKUP($A18,'[2]RAME &amp; CAME'!$A$3:$P$19,16,0)</f>
        <v>82735</v>
      </c>
    </row>
    <row r="19" spans="1:6" x14ac:dyDescent="0.25">
      <c r="A19" s="49" t="s">
        <v>219</v>
      </c>
      <c r="B19" s="54">
        <f>VLOOKUP($A19,'[2]RAME &amp; CAME'!$A$3:$D$19,4,0)</f>
        <v>0</v>
      </c>
      <c r="C19" s="54">
        <f>VLOOKUP($A19,'[2]RAME &amp; CAME'!$A$3:$G$19,7,0)</f>
        <v>0</v>
      </c>
      <c r="D19" s="54">
        <f>VLOOKUP($A19,'[2]RAME &amp; CAME'!$A$3:$J$19,10,0)</f>
        <v>0</v>
      </c>
      <c r="E19" s="54">
        <f>VLOOKUP($A19,'[2]RAME &amp; CAME'!$A$3:$M$19,13,0)</f>
        <v>0</v>
      </c>
      <c r="F19" s="54">
        <f>VLOOKUP($A19,'[2]RAME &amp; CAME'!$A$3:$P$19,16,0)</f>
        <v>0</v>
      </c>
    </row>
    <row r="20" spans="1:6" x14ac:dyDescent="0.25">
      <c r="A20" s="49" t="s">
        <v>220</v>
      </c>
      <c r="B20" s="54">
        <f>VLOOKUP($A20,'[2]RAME &amp; CAME'!$A$3:$D$19,4,0)</f>
        <v>0</v>
      </c>
      <c r="C20" s="54">
        <f>VLOOKUP($A20,'[2]RAME &amp; CAME'!$A$3:$G$19,7,0)</f>
        <v>0</v>
      </c>
      <c r="D20" s="54">
        <f>VLOOKUP($A20,'[2]RAME &amp; CAME'!$A$3:$J$19,10,0)</f>
        <v>0</v>
      </c>
      <c r="E20" s="54">
        <f>VLOOKUP($A20,'[2]RAME &amp; CAME'!$A$3:$M$19,13,0)</f>
        <v>0</v>
      </c>
      <c r="F20" s="54">
        <f>VLOOKUP($A20,'[2]RAME &amp; CAME'!$A$3:$P$19,16,0)</f>
        <v>0</v>
      </c>
    </row>
    <row r="21" spans="1:6" x14ac:dyDescent="0.25">
      <c r="A21" s="49" t="s">
        <v>221</v>
      </c>
      <c r="B21" s="54">
        <f>VLOOKUP($A21,'[2]RAME &amp; CAME'!$A$3:$D$19,4,0)</f>
        <v>0</v>
      </c>
      <c r="C21" s="54">
        <f>VLOOKUP($A21,'[2]RAME &amp; CAME'!$A$3:$G$19,7,0)</f>
        <v>0</v>
      </c>
      <c r="D21" s="54">
        <f>VLOOKUP($A21,'[2]RAME &amp; CAME'!$A$3:$J$19,10,0)</f>
        <v>0</v>
      </c>
      <c r="E21" s="54">
        <f>VLOOKUP($A21,'[2]RAME &amp; CAME'!$A$3:$M$19,13,0)</f>
        <v>0</v>
      </c>
      <c r="F21" s="54">
        <f>VLOOKUP($A21,'[2]RAME &amp; CAME'!$A$3:$P$19,16,0)</f>
        <v>0</v>
      </c>
    </row>
    <row r="22" spans="1:6" x14ac:dyDescent="0.25">
      <c r="A22" s="49" t="s">
        <v>222</v>
      </c>
      <c r="B22" s="54">
        <f>VLOOKUP($A22,'[2]RAME &amp; CAME'!$A$3:$D$19,4,0)</f>
        <v>0</v>
      </c>
      <c r="C22" s="54">
        <f>VLOOKUP($A22,'[2]RAME &amp; CAME'!$A$3:$G$19,7,0)</f>
        <v>0</v>
      </c>
      <c r="D22" s="54">
        <f>VLOOKUP($A22,'[2]RAME &amp; CAME'!$A$3:$J$19,10,0)</f>
        <v>0</v>
      </c>
      <c r="E22" s="54">
        <f>VLOOKUP($A22,'[2]RAME &amp; CAME'!$A$3:$M$19,13,0)</f>
        <v>0</v>
      </c>
      <c r="F22" s="54">
        <f>VLOOKUP($A22,'[2]RAME &amp; CAME'!$A$3:$P$19,16,0)</f>
        <v>0</v>
      </c>
    </row>
    <row r="23" spans="1:6" x14ac:dyDescent="0.25">
      <c r="A23" s="49" t="s">
        <v>223</v>
      </c>
      <c r="B23" s="54">
        <f>VLOOKUP($A23,'[2]RAME &amp; CAME'!$A$3:$D$19,4,0)</f>
        <v>0</v>
      </c>
      <c r="C23" s="54">
        <f>VLOOKUP($A23,'[2]RAME &amp; CAME'!$A$3:$G$19,7,0)</f>
        <v>0</v>
      </c>
      <c r="D23" s="54">
        <f>VLOOKUP($A23,'[2]RAME &amp; CAME'!$A$3:$J$19,10,0)</f>
        <v>0</v>
      </c>
      <c r="E23" s="54">
        <f>VLOOKUP($A23,'[2]RAME &amp; CAME'!$A$3:$M$19,13,0)</f>
        <v>0</v>
      </c>
      <c r="F23" s="54">
        <f>VLOOKUP($A23,'[2]RAME &amp; CAME'!$A$3:$P$19,16,0)</f>
        <v>0</v>
      </c>
    </row>
    <row r="24" spans="1:6" x14ac:dyDescent="0.25">
      <c r="A24" s="49" t="s">
        <v>224</v>
      </c>
      <c r="B24" s="54">
        <f>VLOOKUP($A24,'[2]RAME &amp; CAME'!$A$3:$D$19,4,0)</f>
        <v>0</v>
      </c>
      <c r="C24" s="54">
        <f>VLOOKUP($A24,'[2]RAME &amp; CAME'!$A$3:$G$19,7,0)</f>
        <v>0</v>
      </c>
      <c r="D24" s="54">
        <f>VLOOKUP($A24,'[2]RAME &amp; CAME'!$A$3:$J$19,10,0)</f>
        <v>0</v>
      </c>
      <c r="E24" s="54">
        <f>VLOOKUP($A24,'[2]RAME &amp; CAME'!$A$3:$M$19,13,0)</f>
        <v>0</v>
      </c>
      <c r="F24" s="54">
        <f>VLOOKUP($A24,'[2]RAME &amp; CAME'!$A$3:$P$19,16,0)</f>
        <v>0</v>
      </c>
    </row>
    <row r="25" spans="1:6" s="28" customFormat="1" x14ac:dyDescent="0.25">
      <c r="A25" s="57" t="s">
        <v>225</v>
      </c>
      <c r="B25" s="55">
        <f>VLOOKUP($A25,'[2]RAME &amp; CAME'!$A$3:$D$19,4,0)</f>
        <v>0</v>
      </c>
      <c r="C25" s="55">
        <f>VLOOKUP($A25,'[2]RAME &amp; CAME'!$A$3:$G$19,7,0)</f>
        <v>0</v>
      </c>
      <c r="D25" s="55">
        <f>VLOOKUP($A25,'[2]RAME &amp; CAME'!$A$3:$J$19,10,0)</f>
        <v>0</v>
      </c>
      <c r="E25" s="55">
        <f>VLOOKUP($A25,'[2]RAME &amp; CAME'!$A$3:$M$19,13,0)</f>
        <v>0</v>
      </c>
      <c r="F25" s="55">
        <f>VLOOKUP($A25,'[2]RAME &amp; CAME'!$A$3:$P$19,16,0)</f>
        <v>0</v>
      </c>
    </row>
    <row r="26" spans="1:6" s="29" customFormat="1" x14ac:dyDescent="0.25">
      <c r="A26" s="58" t="s">
        <v>199</v>
      </c>
      <c r="B26" s="56">
        <f>VLOOKUP($A26,'[2]RAME &amp; CAME'!$A$3:$D$19,4,0)</f>
        <v>369661</v>
      </c>
      <c r="C26" s="56">
        <f>VLOOKUP($A26,'[2]RAME &amp; CAME'!$A$3:$G$19,7,0)</f>
        <v>255533</v>
      </c>
      <c r="D26" s="56">
        <f>VLOOKUP($A26,'[2]RAME &amp; CAME'!$A$3:$J$19,10,0)</f>
        <v>181165</v>
      </c>
      <c r="E26" s="56">
        <f>VLOOKUP($A26,'[2]RAME &amp; CAME'!$A$3:$M$19,13,0)</f>
        <v>244018</v>
      </c>
      <c r="F26" s="56">
        <f>VLOOKUP($A26,'[2]RAME &amp; CAME'!$A$3:$P$19,16,0)</f>
        <v>384341</v>
      </c>
    </row>
  </sheetData>
  <mergeCells count="1">
    <mergeCell ref="A1:A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4279-1106-484E-A9EE-1EEB1B9A7C03}">
  <sheetPr>
    <tabColor theme="8" tint="0.79998168889431442"/>
  </sheetPr>
  <dimension ref="A1:AD26"/>
  <sheetViews>
    <sheetView showGridLines="0" workbookViewId="0">
      <selection activeCell="I35" sqref="I35"/>
    </sheetView>
  </sheetViews>
  <sheetFormatPr defaultRowHeight="15" x14ac:dyDescent="0.25"/>
  <cols>
    <col min="1" max="1" width="44" bestFit="1" customWidth="1"/>
    <col min="2" max="2" width="11.5703125" bestFit="1" customWidth="1"/>
    <col min="3" max="6" width="10.140625" bestFit="1" customWidth="1"/>
  </cols>
  <sheetData>
    <row r="1" spans="1:30" s="27" customFormat="1" ht="15" customHeight="1" x14ac:dyDescent="0.25">
      <c r="A1" s="393" t="s">
        <v>228</v>
      </c>
      <c r="B1" s="39"/>
      <c r="C1" s="34"/>
      <c r="D1" s="34"/>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0" s="25" customFormat="1" ht="15.75" customHeight="1" x14ac:dyDescent="0.25">
      <c r="A2" s="394"/>
      <c r="B2" s="40"/>
      <c r="C2" s="35"/>
      <c r="D2" s="35"/>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25">
      <c r="A3" s="1"/>
      <c r="B3" s="1"/>
      <c r="C3" s="6"/>
      <c r="D3" s="6"/>
      <c r="E3" s="6"/>
      <c r="F3" s="6"/>
      <c r="G3" s="6"/>
      <c r="H3" s="6"/>
      <c r="I3" s="6"/>
      <c r="J3" s="6"/>
      <c r="K3" s="6"/>
      <c r="L3" s="6"/>
      <c r="M3" s="6"/>
      <c r="N3" s="6"/>
      <c r="O3" s="6"/>
      <c r="P3" s="6"/>
      <c r="Q3" s="6"/>
      <c r="R3" s="6"/>
      <c r="S3" s="6"/>
      <c r="T3" s="6"/>
      <c r="U3" s="6"/>
      <c r="V3" s="6"/>
      <c r="W3" s="6"/>
      <c r="X3" s="6"/>
      <c r="Y3" s="6"/>
      <c r="Z3" s="6"/>
      <c r="AA3" s="6"/>
      <c r="AB3" s="6"/>
      <c r="AC3" s="6"/>
      <c r="AD3" s="6"/>
    </row>
    <row r="4" spans="1:30" x14ac:dyDescent="0.25">
      <c r="A4" s="7" t="s">
        <v>207</v>
      </c>
      <c r="B4" s="7"/>
      <c r="C4" s="8"/>
      <c r="D4" s="8"/>
      <c r="E4" s="8"/>
      <c r="F4" s="8"/>
      <c r="G4" s="8"/>
      <c r="H4" s="8"/>
      <c r="I4" s="8"/>
      <c r="J4" s="8"/>
      <c r="K4" s="6"/>
      <c r="L4" s="6"/>
      <c r="M4" s="6"/>
      <c r="N4" s="6"/>
      <c r="O4" s="6"/>
      <c r="P4" s="6"/>
      <c r="Q4" s="6"/>
      <c r="R4" s="6"/>
      <c r="S4" s="6"/>
      <c r="T4" s="6"/>
      <c r="U4" s="6"/>
      <c r="V4" s="6"/>
      <c r="W4" s="6"/>
      <c r="X4" s="6"/>
      <c r="Y4" s="6"/>
      <c r="Z4" s="6"/>
      <c r="AA4" s="6"/>
      <c r="AB4" s="6"/>
      <c r="AC4" s="6"/>
      <c r="AD4" s="6"/>
    </row>
    <row r="5" spans="1:30" x14ac:dyDescent="0.25">
      <c r="A5" s="7" t="s">
        <v>189</v>
      </c>
      <c r="B5" s="7"/>
      <c r="C5" s="8"/>
      <c r="D5" s="8"/>
      <c r="E5" s="8"/>
      <c r="F5" s="8"/>
      <c r="G5" s="8"/>
      <c r="H5" s="8"/>
      <c r="I5" s="8"/>
      <c r="J5" s="8"/>
      <c r="K5" s="6"/>
      <c r="L5" s="6"/>
      <c r="M5" s="6"/>
      <c r="N5" s="6"/>
      <c r="O5" s="6"/>
      <c r="P5" s="6"/>
      <c r="Q5" s="6"/>
      <c r="R5" s="6"/>
      <c r="S5" s="6"/>
      <c r="T5" s="6"/>
      <c r="U5" s="6"/>
      <c r="V5" s="6"/>
      <c r="W5" s="6"/>
      <c r="X5" s="6"/>
      <c r="Y5" s="6"/>
      <c r="Z5" s="6"/>
      <c r="AA5" s="6"/>
      <c r="AB5" s="6"/>
      <c r="AC5" s="6"/>
      <c r="AD5" s="6"/>
    </row>
    <row r="6" spans="1:30" x14ac:dyDescent="0.25">
      <c r="A6" s="9"/>
      <c r="B6" s="9"/>
      <c r="C6" s="9"/>
      <c r="D6" s="9"/>
      <c r="E6" s="9"/>
      <c r="F6" s="9"/>
      <c r="G6" s="9"/>
      <c r="H6" s="9"/>
      <c r="I6" s="9"/>
      <c r="J6" s="9"/>
      <c r="K6" s="1"/>
      <c r="L6" s="1"/>
      <c r="M6" s="1"/>
      <c r="N6" s="1"/>
      <c r="O6" s="1"/>
      <c r="P6" s="1"/>
      <c r="Q6" s="1"/>
      <c r="R6" s="1"/>
      <c r="S6" s="1"/>
      <c r="T6" s="1"/>
      <c r="U6" s="1"/>
      <c r="V6" s="1"/>
      <c r="W6" s="1"/>
      <c r="X6" s="1"/>
      <c r="Y6" s="1"/>
      <c r="Z6" s="1"/>
      <c r="AA6" s="1"/>
      <c r="AB6" s="1"/>
      <c r="AC6" s="1"/>
      <c r="AD6" s="1"/>
    </row>
    <row r="7" spans="1:30" s="2" customFormat="1" x14ac:dyDescent="0.25">
      <c r="A7" s="30" t="s">
        <v>229</v>
      </c>
      <c r="B7" s="30"/>
      <c r="C7" s="11"/>
      <c r="D7" s="11"/>
      <c r="E7" s="11"/>
      <c r="F7" s="11"/>
      <c r="G7" s="11"/>
      <c r="H7" s="11"/>
      <c r="I7" s="11"/>
      <c r="J7" s="11"/>
      <c r="R7" s="3"/>
      <c r="S7" s="3"/>
      <c r="T7" s="3"/>
    </row>
    <row r="9" spans="1:30" s="51" customFormat="1" x14ac:dyDescent="0.25">
      <c r="A9" s="51" t="s">
        <v>194</v>
      </c>
      <c r="B9" s="65" t="s">
        <v>208</v>
      </c>
      <c r="C9" s="65" t="s">
        <v>209</v>
      </c>
      <c r="D9" s="65" t="s">
        <v>193</v>
      </c>
      <c r="E9" s="65" t="s">
        <v>94</v>
      </c>
      <c r="F9" s="65" t="s">
        <v>95</v>
      </c>
      <c r="G9" s="65" t="s">
        <v>96</v>
      </c>
      <c r="H9" s="65" t="s">
        <v>97</v>
      </c>
    </row>
    <row r="10" spans="1:30" s="37" customFormat="1" x14ac:dyDescent="0.25">
      <c r="A10" s="37" t="s">
        <v>210</v>
      </c>
      <c r="B10" s="54">
        <f>VLOOKUP($A10,'[2]RAME &amp; CAME'!$A$23:$C$39,3,0)</f>
        <v>0</v>
      </c>
      <c r="C10" s="54">
        <f>VLOOKUP($A10,'[2]RAME &amp; CAME'!$A$23:$F$39,6,0)</f>
        <v>0</v>
      </c>
      <c r="D10" s="54">
        <f>VLOOKUP($A10,'[2]RAME &amp; CAME'!$A$23:$J$39,10,0)</f>
        <v>0</v>
      </c>
      <c r="E10" s="54">
        <f>VLOOKUP($A10,'[2]RAME &amp; CAME'!$A$23:$L$39,12,0)</f>
        <v>0</v>
      </c>
      <c r="F10" s="54">
        <f>VLOOKUP($A10,'[2]RAME &amp; CAME'!$A$23:$O$39,15,0)</f>
        <v>0</v>
      </c>
    </row>
    <row r="11" spans="1:30" s="37" customFormat="1" x14ac:dyDescent="0.25">
      <c r="A11" s="37" t="s">
        <v>211</v>
      </c>
      <c r="B11" s="54">
        <f>VLOOKUP($A11,'[2]RAME &amp; CAME'!$A$23:$C$39,3,0)</f>
        <v>0</v>
      </c>
      <c r="C11" s="54">
        <f>VLOOKUP($A11,'[2]RAME &amp; CAME'!$A$23:$F$39,6,0)</f>
        <v>-111</v>
      </c>
      <c r="D11" s="54">
        <f>VLOOKUP($A11,'[2]RAME &amp; CAME'!$A$23:$J$39,10,0)</f>
        <v>3719</v>
      </c>
      <c r="E11" s="54">
        <f>VLOOKUP($A11,'[2]RAME &amp; CAME'!$A$23:$L$39,12,0)</f>
        <v>-13552</v>
      </c>
      <c r="F11" s="54">
        <f>VLOOKUP($A11,'[2]RAME &amp; CAME'!$A$23:$O$39,15,0)</f>
        <v>-7155</v>
      </c>
    </row>
    <row r="12" spans="1:30" s="37" customFormat="1" x14ac:dyDescent="0.25">
      <c r="A12" s="37" t="s">
        <v>212</v>
      </c>
      <c r="B12" s="54">
        <f>VLOOKUP($A12,'[2]RAME &amp; CAME'!$A$23:$C$39,3,0)</f>
        <v>-180</v>
      </c>
      <c r="C12" s="54">
        <f>VLOOKUP($A12,'[2]RAME &amp; CAME'!$A$23:$F$39,6,0)</f>
        <v>-38</v>
      </c>
      <c r="D12" s="54">
        <f>VLOOKUP($A12,'[2]RAME &amp; CAME'!$A$23:$J$39,10,0)</f>
        <v>311222</v>
      </c>
      <c r="E12" s="54">
        <f>VLOOKUP($A12,'[2]RAME &amp; CAME'!$A$23:$L$39,12,0)</f>
        <v>0</v>
      </c>
      <c r="F12" s="54">
        <f>VLOOKUP($A12,'[2]RAME &amp; CAME'!$A$23:$O$39,15,0)</f>
        <v>0</v>
      </c>
    </row>
    <row r="13" spans="1:30" s="37" customFormat="1" x14ac:dyDescent="0.25">
      <c r="A13" s="37" t="s">
        <v>213</v>
      </c>
      <c r="B13" s="54">
        <f>VLOOKUP($A13,'[2]RAME &amp; CAME'!$A$23:$C$39,3,0)</f>
        <v>0</v>
      </c>
      <c r="C13" s="54">
        <f>VLOOKUP($A13,'[2]RAME &amp; CAME'!$A$23:$F$39,6,0)</f>
        <v>0</v>
      </c>
      <c r="D13" s="54">
        <f>VLOOKUP($A13,'[2]RAME &amp; CAME'!$A$23:$J$39,10,0)</f>
        <v>0</v>
      </c>
      <c r="E13" s="54">
        <f>VLOOKUP($A13,'[2]RAME &amp; CAME'!$A$23:$L$39,12,0)</f>
        <v>0</v>
      </c>
      <c r="F13" s="54">
        <f>VLOOKUP($A13,'[2]RAME &amp; CAME'!$A$23:$O$39,15,0)</f>
        <v>0</v>
      </c>
    </row>
    <row r="14" spans="1:30" s="37" customFormat="1" x14ac:dyDescent="0.25">
      <c r="A14" s="37" t="s">
        <v>214</v>
      </c>
      <c r="B14" s="54">
        <f>VLOOKUP($A14,'[2]RAME &amp; CAME'!$A$23:$C$39,3,0)</f>
        <v>0</v>
      </c>
      <c r="C14" s="54">
        <f>VLOOKUP($A14,'[2]RAME &amp; CAME'!$A$23:$F$39,6,0)</f>
        <v>0</v>
      </c>
      <c r="D14" s="54">
        <f>VLOOKUP($A14,'[2]RAME &amp; CAME'!$A$23:$J$39,10,0)</f>
        <v>0</v>
      </c>
      <c r="E14" s="54">
        <f>VLOOKUP($A14,'[2]RAME &amp; CAME'!$A$23:$L$39,12,0)</f>
        <v>0</v>
      </c>
      <c r="F14" s="54">
        <f>VLOOKUP($A14,'[2]RAME &amp; CAME'!$A$23:$O$39,15,0)</f>
        <v>0</v>
      </c>
    </row>
    <row r="15" spans="1:30" s="37" customFormat="1" x14ac:dyDescent="0.25">
      <c r="A15" s="37" t="s">
        <v>215</v>
      </c>
      <c r="B15" s="54">
        <f>VLOOKUP($A15,'[2]RAME &amp; CAME'!$A$23:$C$39,3,0)</f>
        <v>1</v>
      </c>
      <c r="C15" s="54">
        <f>VLOOKUP($A15,'[2]RAME &amp; CAME'!$A$23:$F$39,6,0)</f>
        <v>0</v>
      </c>
      <c r="D15" s="54">
        <f>VLOOKUP($A15,'[2]RAME &amp; CAME'!$A$23:$J$39,10,0)</f>
        <v>0</v>
      </c>
      <c r="E15" s="54">
        <f>VLOOKUP($A15,'[2]RAME &amp; CAME'!$A$23:$L$39,12,0)</f>
        <v>0</v>
      </c>
      <c r="F15" s="54">
        <f>VLOOKUP($A15,'[2]RAME &amp; CAME'!$A$23:$O$39,15,0)</f>
        <v>0</v>
      </c>
    </row>
    <row r="16" spans="1:30" s="37" customFormat="1" x14ac:dyDescent="0.25">
      <c r="A16" s="37" t="s">
        <v>216</v>
      </c>
      <c r="B16" s="54">
        <f>VLOOKUP($A16,'[2]RAME &amp; CAME'!$A$23:$C$39,3,0)</f>
        <v>3703</v>
      </c>
      <c r="C16" s="54">
        <f>VLOOKUP($A16,'[2]RAME &amp; CAME'!$A$23:$F$39,6,0)</f>
        <v>-3453</v>
      </c>
      <c r="D16" s="54">
        <f>VLOOKUP($A16,'[2]RAME &amp; CAME'!$A$23:$J$39,10,0)</f>
        <v>0</v>
      </c>
      <c r="E16" s="54">
        <f>VLOOKUP($A16,'[2]RAME &amp; CAME'!$A$23:$L$39,12,0)</f>
        <v>-851</v>
      </c>
      <c r="F16" s="54">
        <f>VLOOKUP($A16,'[2]RAME &amp; CAME'!$A$23:$O$39,15,0)</f>
        <v>505</v>
      </c>
    </row>
    <row r="17" spans="1:6" x14ac:dyDescent="0.25">
      <c r="A17" s="44" t="s">
        <v>217</v>
      </c>
      <c r="B17" s="54">
        <f>VLOOKUP($A17,'[2]RAME &amp; CAME'!$A$23:$C$39,3,0)</f>
        <v>-988</v>
      </c>
      <c r="C17" s="54">
        <f>VLOOKUP($A17,'[2]RAME &amp; CAME'!$A$23:$F$39,6,0)</f>
        <v>0</v>
      </c>
      <c r="D17" s="54">
        <f>VLOOKUP($A17,'[2]RAME &amp; CAME'!$A$23:$J$39,10,0)</f>
        <v>0</v>
      </c>
      <c r="E17" s="54">
        <f>VLOOKUP($A17,'[2]RAME &amp; CAME'!$A$23:$L$39,12,0)</f>
        <v>0</v>
      </c>
      <c r="F17" s="54">
        <f>VLOOKUP($A17,'[2]RAME &amp; CAME'!$A$23:$O$39,15,0)</f>
        <v>0</v>
      </c>
    </row>
    <row r="18" spans="1:6" x14ac:dyDescent="0.25">
      <c r="A18" s="49" t="s">
        <v>218</v>
      </c>
      <c r="B18" s="54">
        <f>VLOOKUP($A18,'[2]RAME &amp; CAME'!$A$23:$C$39,3,0)</f>
        <v>0</v>
      </c>
      <c r="C18" s="54">
        <f>VLOOKUP($A18,'[2]RAME &amp; CAME'!$A$23:$F$39,6,0)</f>
        <v>0</v>
      </c>
      <c r="D18" s="54">
        <f>VLOOKUP($A18,'[2]RAME &amp; CAME'!$A$23:$J$39,10,0)</f>
        <v>0</v>
      </c>
      <c r="E18" s="54">
        <f>VLOOKUP($A18,'[2]RAME &amp; CAME'!$A$23:$L$39,12,0)</f>
        <v>0</v>
      </c>
      <c r="F18" s="54">
        <f>VLOOKUP($A18,'[2]RAME &amp; CAME'!$A$23:$O$39,15,0)</f>
        <v>0</v>
      </c>
    </row>
    <row r="19" spans="1:6" x14ac:dyDescent="0.25">
      <c r="A19" s="49" t="s">
        <v>219</v>
      </c>
      <c r="B19" s="54">
        <f>VLOOKUP($A19,'[2]RAME &amp; CAME'!$A$23:$C$39,3,0)</f>
        <v>0</v>
      </c>
      <c r="C19" s="54">
        <f>VLOOKUP($A19,'[2]RAME &amp; CAME'!$A$23:$F$39,6,0)</f>
        <v>0</v>
      </c>
      <c r="D19" s="54">
        <f>VLOOKUP($A19,'[2]RAME &amp; CAME'!$A$23:$J$39,10,0)</f>
        <v>0</v>
      </c>
      <c r="E19" s="54">
        <f>VLOOKUP($A19,'[2]RAME &amp; CAME'!$A$23:$L$39,12,0)</f>
        <v>0</v>
      </c>
      <c r="F19" s="54">
        <f>VLOOKUP($A19,'[2]RAME &amp; CAME'!$A$23:$O$39,15,0)</f>
        <v>0</v>
      </c>
    </row>
    <row r="20" spans="1:6" x14ac:dyDescent="0.25">
      <c r="A20" s="49" t="s">
        <v>220</v>
      </c>
      <c r="B20" s="54">
        <f>VLOOKUP($A20,'[2]RAME &amp; CAME'!$A$23:$C$39,3,0)</f>
        <v>0</v>
      </c>
      <c r="C20" s="54">
        <f>VLOOKUP($A20,'[2]RAME &amp; CAME'!$A$23:$F$39,6,0)</f>
        <v>0</v>
      </c>
      <c r="D20" s="54">
        <f>VLOOKUP($A20,'[2]RAME &amp; CAME'!$A$23:$J$39,10,0)</f>
        <v>0</v>
      </c>
      <c r="E20" s="54">
        <f>VLOOKUP($A20,'[2]RAME &amp; CAME'!$A$23:$L$39,12,0)</f>
        <v>0</v>
      </c>
      <c r="F20" s="54">
        <f>VLOOKUP($A20,'[2]RAME &amp; CAME'!$A$23:$O$39,15,0)</f>
        <v>0</v>
      </c>
    </row>
    <row r="21" spans="1:6" x14ac:dyDescent="0.25">
      <c r="A21" s="49" t="s">
        <v>221</v>
      </c>
      <c r="B21" s="54">
        <f>VLOOKUP($A21,'[2]RAME &amp; CAME'!$A$23:$C$39,3,0)</f>
        <v>0</v>
      </c>
      <c r="C21" s="54">
        <f>VLOOKUP($A21,'[2]RAME &amp; CAME'!$A$23:$F$39,6,0)</f>
        <v>0</v>
      </c>
      <c r="D21" s="54">
        <f>VLOOKUP($A21,'[2]RAME &amp; CAME'!$A$23:$J$39,10,0)</f>
        <v>0</v>
      </c>
      <c r="E21" s="54">
        <f>VLOOKUP($A21,'[2]RAME &amp; CAME'!$A$23:$L$39,12,0)</f>
        <v>0</v>
      </c>
      <c r="F21" s="54">
        <f>VLOOKUP($A21,'[2]RAME &amp; CAME'!$A$23:$O$39,15,0)</f>
        <v>0</v>
      </c>
    </row>
    <row r="22" spans="1:6" x14ac:dyDescent="0.25">
      <c r="A22" s="49" t="s">
        <v>222</v>
      </c>
      <c r="B22" s="54">
        <f>VLOOKUP($A22,'[2]RAME &amp; CAME'!$A$23:$C$39,3,0)</f>
        <v>0</v>
      </c>
      <c r="C22" s="54">
        <f>VLOOKUP($A22,'[2]RAME &amp; CAME'!$A$23:$F$39,6,0)</f>
        <v>0</v>
      </c>
      <c r="D22" s="54">
        <f>VLOOKUP($A22,'[2]RAME &amp; CAME'!$A$23:$J$39,10,0)</f>
        <v>0</v>
      </c>
      <c r="E22" s="54">
        <f>VLOOKUP($A22,'[2]RAME &amp; CAME'!$A$23:$L$39,12,0)</f>
        <v>0</v>
      </c>
      <c r="F22" s="54">
        <f>VLOOKUP($A22,'[2]RAME &amp; CAME'!$A$23:$O$39,15,0)</f>
        <v>0</v>
      </c>
    </row>
    <row r="23" spans="1:6" x14ac:dyDescent="0.25">
      <c r="A23" s="49" t="s">
        <v>223</v>
      </c>
      <c r="B23" s="54">
        <f>VLOOKUP($A23,'[2]RAME &amp; CAME'!$A$23:$C$39,3,0)</f>
        <v>0</v>
      </c>
      <c r="C23" s="54">
        <f>VLOOKUP($A23,'[2]RAME &amp; CAME'!$A$23:$F$39,6,0)</f>
        <v>0</v>
      </c>
      <c r="D23" s="54">
        <f>VLOOKUP($A23,'[2]RAME &amp; CAME'!$A$23:$J$39,10,0)</f>
        <v>0</v>
      </c>
      <c r="E23" s="54">
        <f>VLOOKUP($A23,'[2]RAME &amp; CAME'!$A$23:$L$39,12,0)</f>
        <v>0</v>
      </c>
      <c r="F23" s="54">
        <f>VLOOKUP($A23,'[2]RAME &amp; CAME'!$A$23:$O$39,15,0)</f>
        <v>0</v>
      </c>
    </row>
    <row r="24" spans="1:6" x14ac:dyDescent="0.25">
      <c r="A24" s="49" t="s">
        <v>224</v>
      </c>
      <c r="B24" s="54">
        <f>VLOOKUP($A24,'[2]RAME &amp; CAME'!$A$23:$C$39,3,0)</f>
        <v>0</v>
      </c>
      <c r="C24" s="54">
        <f>VLOOKUP($A24,'[2]RAME &amp; CAME'!$A$23:$F$39,6,0)</f>
        <v>0</v>
      </c>
      <c r="D24" s="54">
        <f>VLOOKUP($A24,'[2]RAME &amp; CAME'!$A$23:$J$39,10,0)</f>
        <v>0</v>
      </c>
      <c r="E24" s="54">
        <f>VLOOKUP($A24,'[2]RAME &amp; CAME'!$A$23:$L$39,12,0)</f>
        <v>0</v>
      </c>
      <c r="F24" s="54">
        <f>VLOOKUP($A24,'[2]RAME &amp; CAME'!$A$23:$O$39,15,0)</f>
        <v>0</v>
      </c>
    </row>
    <row r="25" spans="1:6" s="28" customFormat="1" x14ac:dyDescent="0.25">
      <c r="A25" s="57" t="s">
        <v>225</v>
      </c>
      <c r="B25" s="55">
        <f>VLOOKUP($A25,'[2]RAME &amp; CAME'!$A$23:$C$39,3,0)</f>
        <v>0</v>
      </c>
      <c r="C25" s="55">
        <f>VLOOKUP($A25,'[2]RAME &amp; CAME'!$A$23:$F$39,6,0)</f>
        <v>0</v>
      </c>
      <c r="D25" s="55">
        <f>VLOOKUP($A25,'[2]RAME &amp; CAME'!$A$23:$J$39,10,0)</f>
        <v>0</v>
      </c>
      <c r="E25" s="55">
        <f>VLOOKUP($A25,'[2]RAME &amp; CAME'!$A$23:$L$39,12,0)</f>
        <v>0</v>
      </c>
      <c r="F25" s="55">
        <f>VLOOKUP($A25,'[2]RAME &amp; CAME'!$A$23:$O$39,15,0)</f>
        <v>0</v>
      </c>
    </row>
    <row r="26" spans="1:6" s="29" customFormat="1" x14ac:dyDescent="0.25">
      <c r="A26" s="58" t="s">
        <v>199</v>
      </c>
      <c r="B26" s="56">
        <f>VLOOKUP($A26,'[2]RAME &amp; CAME'!$A$23:$C$39,3,0)</f>
        <v>2536</v>
      </c>
      <c r="C26" s="56">
        <f>VLOOKUP($A26,'[2]RAME &amp; CAME'!$A$23:$F$39,6,0)</f>
        <v>-3602</v>
      </c>
      <c r="D26" s="56">
        <f>VLOOKUP($A26,'[2]RAME &amp; CAME'!$A$23:$J$39,10,0)</f>
        <v>314941</v>
      </c>
      <c r="E26" s="56">
        <f>VLOOKUP($A26,'[2]RAME &amp; CAME'!$A$23:$L$39,12,0)</f>
        <v>-14403</v>
      </c>
      <c r="F26" s="56">
        <f>VLOOKUP($A26,'[2]RAME &amp; CAME'!$A$23:$O$39,15,0)</f>
        <v>-6650</v>
      </c>
    </row>
  </sheetData>
  <mergeCells count="1">
    <mergeCell ref="A1:A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2D4F8-99E4-4688-92E9-CB3C20B2D1A3}">
  <sheetPr>
    <tabColor theme="8" tint="0.79998168889431442"/>
  </sheetPr>
  <dimension ref="A1:AD26"/>
  <sheetViews>
    <sheetView showGridLines="0" workbookViewId="0">
      <selection activeCell="J30" sqref="J30"/>
    </sheetView>
  </sheetViews>
  <sheetFormatPr defaultRowHeight="15" x14ac:dyDescent="0.25"/>
  <cols>
    <col min="1" max="1" width="44" bestFit="1" customWidth="1"/>
    <col min="2" max="2" width="11.5703125" bestFit="1" customWidth="1"/>
    <col min="3" max="6" width="10.140625" bestFit="1" customWidth="1"/>
  </cols>
  <sheetData>
    <row r="1" spans="1:30" s="27" customFormat="1" ht="15" customHeight="1" x14ac:dyDescent="0.25">
      <c r="A1" s="393" t="s">
        <v>230</v>
      </c>
      <c r="B1" s="39"/>
      <c r="C1" s="34"/>
      <c r="D1" s="34"/>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0" s="25" customFormat="1" ht="15.75" customHeight="1" x14ac:dyDescent="0.25">
      <c r="A2" s="394"/>
      <c r="B2" s="40"/>
      <c r="C2" s="35"/>
      <c r="D2" s="35"/>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25">
      <c r="A3" s="1"/>
      <c r="B3" s="1"/>
      <c r="C3" s="6"/>
      <c r="D3" s="6"/>
      <c r="E3" s="6"/>
      <c r="F3" s="6"/>
      <c r="G3" s="6"/>
      <c r="H3" s="6"/>
      <c r="I3" s="6"/>
      <c r="J3" s="6"/>
      <c r="K3" s="6"/>
      <c r="L3" s="6"/>
      <c r="M3" s="6"/>
      <c r="N3" s="6"/>
      <c r="O3" s="6"/>
      <c r="P3" s="6"/>
      <c r="Q3" s="6"/>
      <c r="R3" s="6"/>
      <c r="S3" s="6"/>
      <c r="T3" s="6"/>
      <c r="U3" s="6"/>
      <c r="V3" s="6"/>
      <c r="W3" s="6"/>
      <c r="X3" s="6"/>
      <c r="Y3" s="6"/>
      <c r="Z3" s="6"/>
      <c r="AA3" s="6"/>
      <c r="AB3" s="6"/>
      <c r="AC3" s="6"/>
      <c r="AD3" s="6"/>
    </row>
    <row r="4" spans="1:30" x14ac:dyDescent="0.25">
      <c r="A4" s="7" t="s">
        <v>207</v>
      </c>
      <c r="B4" s="7"/>
      <c r="C4" s="8"/>
      <c r="D4" s="8"/>
      <c r="E4" s="8"/>
      <c r="F4" s="8"/>
      <c r="G4" s="8"/>
      <c r="H4" s="8"/>
      <c r="I4" s="8"/>
      <c r="J4" s="8"/>
      <c r="K4" s="6"/>
      <c r="L4" s="6"/>
      <c r="M4" s="6"/>
      <c r="N4" s="6"/>
      <c r="O4" s="6"/>
      <c r="P4" s="6"/>
      <c r="Q4" s="6"/>
      <c r="R4" s="6"/>
      <c r="S4" s="6"/>
      <c r="T4" s="6"/>
      <c r="U4" s="6"/>
      <c r="V4" s="6"/>
      <c r="W4" s="6"/>
      <c r="X4" s="6"/>
      <c r="Y4" s="6"/>
      <c r="Z4" s="6"/>
      <c r="AA4" s="6"/>
      <c r="AB4" s="6"/>
      <c r="AC4" s="6"/>
      <c r="AD4" s="6"/>
    </row>
    <row r="5" spans="1:30" x14ac:dyDescent="0.25">
      <c r="A5" s="7" t="s">
        <v>189</v>
      </c>
      <c r="B5" s="7"/>
      <c r="C5" s="8"/>
      <c r="D5" s="8"/>
      <c r="E5" s="8"/>
      <c r="F5" s="8"/>
      <c r="G5" s="8"/>
      <c r="H5" s="8"/>
      <c r="I5" s="8"/>
      <c r="J5" s="8"/>
      <c r="K5" s="6"/>
      <c r="L5" s="6"/>
      <c r="M5" s="6"/>
      <c r="N5" s="6"/>
      <c r="O5" s="6"/>
      <c r="P5" s="6"/>
      <c r="Q5" s="6"/>
      <c r="R5" s="6"/>
      <c r="S5" s="6"/>
      <c r="T5" s="6"/>
      <c r="U5" s="6"/>
      <c r="V5" s="6"/>
      <c r="W5" s="6"/>
      <c r="X5" s="6"/>
      <c r="Y5" s="6"/>
      <c r="Z5" s="6"/>
      <c r="AA5" s="6"/>
      <c r="AB5" s="6"/>
      <c r="AC5" s="6"/>
      <c r="AD5" s="6"/>
    </row>
    <row r="6" spans="1:30" x14ac:dyDescent="0.25">
      <c r="A6" s="9"/>
      <c r="B6" s="9"/>
      <c r="C6" s="9"/>
      <c r="D6" s="9"/>
      <c r="E6" s="9"/>
      <c r="F6" s="9"/>
      <c r="G6" s="9"/>
      <c r="H6" s="9"/>
      <c r="I6" s="9"/>
      <c r="J6" s="9"/>
      <c r="K6" s="1"/>
      <c r="L6" s="1"/>
      <c r="M6" s="1"/>
      <c r="N6" s="1"/>
      <c r="O6" s="1"/>
      <c r="P6" s="1"/>
      <c r="Q6" s="1"/>
      <c r="R6" s="1"/>
      <c r="S6" s="1"/>
      <c r="T6" s="1"/>
      <c r="U6" s="1"/>
      <c r="V6" s="1"/>
      <c r="W6" s="1"/>
      <c r="X6" s="1"/>
      <c r="Y6" s="1"/>
      <c r="Z6" s="1"/>
      <c r="AA6" s="1"/>
      <c r="AB6" s="1"/>
      <c r="AC6" s="1"/>
      <c r="AD6" s="1"/>
    </row>
    <row r="7" spans="1:30" s="2" customFormat="1" x14ac:dyDescent="0.25">
      <c r="A7" s="30" t="s">
        <v>231</v>
      </c>
      <c r="B7" s="30"/>
      <c r="C7" s="11"/>
      <c r="D7" s="11"/>
      <c r="E7" s="11"/>
      <c r="F7" s="11"/>
      <c r="G7" s="11"/>
      <c r="H7" s="11"/>
      <c r="I7" s="11"/>
      <c r="J7" s="11"/>
      <c r="R7" s="3"/>
      <c r="S7" s="3"/>
      <c r="T7" s="3"/>
    </row>
    <row r="9" spans="1:30" s="51" customFormat="1" x14ac:dyDescent="0.25">
      <c r="A9" s="51" t="s">
        <v>194</v>
      </c>
      <c r="B9" s="65" t="s">
        <v>208</v>
      </c>
      <c r="C9" s="65" t="s">
        <v>209</v>
      </c>
      <c r="D9" s="65" t="s">
        <v>193</v>
      </c>
      <c r="E9" s="65" t="s">
        <v>94</v>
      </c>
      <c r="F9" s="65" t="s">
        <v>95</v>
      </c>
      <c r="G9" s="65" t="s">
        <v>96</v>
      </c>
      <c r="H9" s="65" t="s">
        <v>97</v>
      </c>
    </row>
    <row r="10" spans="1:30" s="37" customFormat="1" x14ac:dyDescent="0.25">
      <c r="A10" s="37" t="s">
        <v>210</v>
      </c>
      <c r="B10" s="54">
        <f>VLOOKUP($A10,'[2]RAME &amp; CAME'!$A$23:$D$39,4,0)</f>
        <v>0</v>
      </c>
      <c r="C10" s="54">
        <f>VLOOKUP($A10,'[2]RAME &amp; CAME'!$A$23:$G$39,7,0)</f>
        <v>0</v>
      </c>
      <c r="D10" s="54">
        <f>VLOOKUP($A10,'[2]RAME &amp; CAME'!$A$23:$J$39,10,0)</f>
        <v>0</v>
      </c>
      <c r="E10" s="54">
        <f>VLOOKUP($A10,'[2]RAME &amp; CAME'!$A$23:$M$39,13,0)</f>
        <v>0</v>
      </c>
      <c r="F10" s="54">
        <f>VLOOKUP($A10,'[2]RAME &amp; CAME'!$A$23:$P$39,16,0)</f>
        <v>0</v>
      </c>
    </row>
    <row r="11" spans="1:30" s="37" customFormat="1" x14ac:dyDescent="0.25">
      <c r="A11" s="37" t="s">
        <v>211</v>
      </c>
      <c r="B11" s="54">
        <f>VLOOKUP($A11,'[2]RAME &amp; CAME'!$A$23:$D$39,4,0)</f>
        <v>877</v>
      </c>
      <c r="C11" s="54">
        <f>VLOOKUP($A11,'[2]RAME &amp; CAME'!$A$23:$G$39,7,0)</f>
        <v>-2369</v>
      </c>
      <c r="D11" s="54">
        <f>VLOOKUP($A11,'[2]RAME &amp; CAME'!$A$23:$J$39,10,0)</f>
        <v>3719</v>
      </c>
      <c r="E11" s="54">
        <f>VLOOKUP($A11,'[2]RAME &amp; CAME'!$A$23:$M$39,13,0)</f>
        <v>8049</v>
      </c>
      <c r="F11" s="54">
        <f>VLOOKUP($A11,'[2]RAME &amp; CAME'!$A$23:$P$39,16,0)</f>
        <v>3006</v>
      </c>
    </row>
    <row r="12" spans="1:30" s="37" customFormat="1" x14ac:dyDescent="0.25">
      <c r="A12" s="37" t="s">
        <v>212</v>
      </c>
      <c r="B12" s="54">
        <f>VLOOKUP($A12,'[2]RAME &amp; CAME'!$A$23:$D$39,4,0)</f>
        <v>280531</v>
      </c>
      <c r="C12" s="54">
        <f>VLOOKUP($A12,'[2]RAME &amp; CAME'!$A$23:$G$39,7,0)</f>
        <v>290915</v>
      </c>
      <c r="D12" s="54">
        <f>VLOOKUP($A12,'[2]RAME &amp; CAME'!$A$23:$J$39,10,0)</f>
        <v>311222</v>
      </c>
      <c r="E12" s="54">
        <f>VLOOKUP($A12,'[2]RAME &amp; CAME'!$A$23:$M$39,13,0)</f>
        <v>336355</v>
      </c>
      <c r="F12" s="54">
        <f>VLOOKUP($A12,'[2]RAME &amp; CAME'!$A$23:$P$39,16,0)</f>
        <v>284019</v>
      </c>
    </row>
    <row r="13" spans="1:30" s="37" customFormat="1" x14ac:dyDescent="0.25">
      <c r="A13" s="37" t="s">
        <v>213</v>
      </c>
      <c r="B13" s="54">
        <f>VLOOKUP($A13,'[2]RAME &amp; CAME'!$A$23:$D$39,4,0)</f>
        <v>0</v>
      </c>
      <c r="C13" s="54">
        <f>VLOOKUP($A13,'[2]RAME &amp; CAME'!$A$23:$G$39,7,0)</f>
        <v>0</v>
      </c>
      <c r="D13" s="54">
        <f>VLOOKUP($A13,'[2]RAME &amp; CAME'!$A$23:$J$39,10,0)</f>
        <v>0</v>
      </c>
      <c r="E13" s="54">
        <f>VLOOKUP($A13,'[2]RAME &amp; CAME'!$A$23:$M$39,13,0)</f>
        <v>0</v>
      </c>
      <c r="F13" s="54">
        <f>VLOOKUP($A13,'[2]RAME &amp; CAME'!$A$23:$P$39,16,0)</f>
        <v>0</v>
      </c>
    </row>
    <row r="14" spans="1:30" s="37" customFormat="1" x14ac:dyDescent="0.25">
      <c r="A14" s="37" t="s">
        <v>214</v>
      </c>
      <c r="B14" s="54">
        <f>VLOOKUP($A14,'[2]RAME &amp; CAME'!$A$23:$D$39,4,0)</f>
        <v>0</v>
      </c>
      <c r="C14" s="54">
        <f>VLOOKUP($A14,'[2]RAME &amp; CAME'!$A$23:$G$39,7,0)</f>
        <v>0</v>
      </c>
      <c r="D14" s="54">
        <f>VLOOKUP($A14,'[2]RAME &amp; CAME'!$A$23:$J$39,10,0)</f>
        <v>0</v>
      </c>
      <c r="E14" s="54">
        <f>VLOOKUP($A14,'[2]RAME &amp; CAME'!$A$23:$M$39,13,0)</f>
        <v>0</v>
      </c>
      <c r="F14" s="54">
        <f>VLOOKUP($A14,'[2]RAME &amp; CAME'!$A$23:$P$39,16,0)</f>
        <v>0</v>
      </c>
    </row>
    <row r="15" spans="1:30" s="37" customFormat="1" x14ac:dyDescent="0.25">
      <c r="A15" s="37" t="s">
        <v>215</v>
      </c>
      <c r="B15" s="54">
        <f>VLOOKUP($A15,'[2]RAME &amp; CAME'!$A$23:$D$39,4,0)</f>
        <v>0</v>
      </c>
      <c r="C15" s="54">
        <f>VLOOKUP($A15,'[2]RAME &amp; CAME'!$A$23:$G$39,7,0)</f>
        <v>0</v>
      </c>
      <c r="D15" s="54">
        <f>VLOOKUP($A15,'[2]RAME &amp; CAME'!$A$23:$J$39,10,0)</f>
        <v>0</v>
      </c>
      <c r="E15" s="54">
        <f>VLOOKUP($A15,'[2]RAME &amp; CAME'!$A$23:$M$39,13,0)</f>
        <v>0</v>
      </c>
      <c r="F15" s="54">
        <f>VLOOKUP($A15,'[2]RAME &amp; CAME'!$A$23:$P$39,16,0)</f>
        <v>0</v>
      </c>
    </row>
    <row r="16" spans="1:30" s="37" customFormat="1" x14ac:dyDescent="0.25">
      <c r="A16" s="37" t="s">
        <v>216</v>
      </c>
      <c r="B16" s="54">
        <f>VLOOKUP($A16,'[2]RAME &amp; CAME'!$A$23:$D$39,4,0)</f>
        <v>0</v>
      </c>
      <c r="C16" s="54">
        <f>VLOOKUP($A16,'[2]RAME &amp; CAME'!$A$23:$G$39,7,0)</f>
        <v>0</v>
      </c>
      <c r="D16" s="54">
        <f>VLOOKUP($A16,'[2]RAME &amp; CAME'!$A$23:$J$39,10,0)</f>
        <v>0</v>
      </c>
      <c r="E16" s="54">
        <f>VLOOKUP($A16,'[2]RAME &amp; CAME'!$A$23:$M$39,13,0)</f>
        <v>0</v>
      </c>
      <c r="F16" s="54">
        <f>VLOOKUP($A16,'[2]RAME &amp; CAME'!$A$23:$P$39,16,0)</f>
        <v>0</v>
      </c>
    </row>
    <row r="17" spans="1:6" x14ac:dyDescent="0.25">
      <c r="A17" s="44" t="s">
        <v>217</v>
      </c>
      <c r="B17" s="54">
        <f>VLOOKUP($A17,'[2]RAME &amp; CAME'!$A$23:$D$39,4,0)</f>
        <v>0</v>
      </c>
      <c r="C17" s="54">
        <f>VLOOKUP($A17,'[2]RAME &amp; CAME'!$A$23:$G$39,7,0)</f>
        <v>0</v>
      </c>
      <c r="D17" s="54">
        <f>VLOOKUP($A17,'[2]RAME &amp; CAME'!$A$23:$J$39,10,0)</f>
        <v>0</v>
      </c>
      <c r="E17" s="54">
        <f>VLOOKUP($A17,'[2]RAME &amp; CAME'!$A$23:$M$39,13,0)</f>
        <v>0</v>
      </c>
      <c r="F17" s="54">
        <f>VLOOKUP($A17,'[2]RAME &amp; CAME'!$A$23:$P$39,16,0)</f>
        <v>0</v>
      </c>
    </row>
    <row r="18" spans="1:6" x14ac:dyDescent="0.25">
      <c r="A18" s="49" t="s">
        <v>218</v>
      </c>
      <c r="B18" s="54">
        <f>VLOOKUP($A18,'[2]RAME &amp; CAME'!$A$23:$D$39,4,0)</f>
        <v>0</v>
      </c>
      <c r="C18" s="54">
        <f>VLOOKUP($A18,'[2]RAME &amp; CAME'!$A$23:$G$39,7,0)</f>
        <v>0</v>
      </c>
      <c r="D18" s="54">
        <f>VLOOKUP($A18,'[2]RAME &amp; CAME'!$A$23:$J$39,10,0)</f>
        <v>0</v>
      </c>
      <c r="E18" s="54">
        <f>VLOOKUP($A18,'[2]RAME &amp; CAME'!$A$23:$M$39,13,0)</f>
        <v>0</v>
      </c>
      <c r="F18" s="54">
        <f>VLOOKUP($A18,'[2]RAME &amp; CAME'!$A$23:$P$39,16,0)</f>
        <v>0</v>
      </c>
    </row>
    <row r="19" spans="1:6" x14ac:dyDescent="0.25">
      <c r="A19" s="49" t="s">
        <v>219</v>
      </c>
      <c r="B19" s="54">
        <f>VLOOKUP($A19,'[2]RAME &amp; CAME'!$A$23:$D$39,4,0)</f>
        <v>0</v>
      </c>
      <c r="C19" s="54">
        <f>VLOOKUP($A19,'[2]RAME &amp; CAME'!$A$23:$G$39,7,0)</f>
        <v>0</v>
      </c>
      <c r="D19" s="54">
        <f>VLOOKUP($A19,'[2]RAME &amp; CAME'!$A$23:$J$39,10,0)</f>
        <v>0</v>
      </c>
      <c r="E19" s="54">
        <f>VLOOKUP($A19,'[2]RAME &amp; CAME'!$A$23:$M$39,13,0)</f>
        <v>0</v>
      </c>
      <c r="F19" s="54">
        <f>VLOOKUP($A19,'[2]RAME &amp; CAME'!$A$23:$P$39,16,0)</f>
        <v>0</v>
      </c>
    </row>
    <row r="20" spans="1:6" x14ac:dyDescent="0.25">
      <c r="A20" s="49" t="s">
        <v>220</v>
      </c>
      <c r="B20" s="54">
        <f>VLOOKUP($A20,'[2]RAME &amp; CAME'!$A$23:$D$39,4,0)</f>
        <v>0</v>
      </c>
      <c r="C20" s="54">
        <f>VLOOKUP($A20,'[2]RAME &amp; CAME'!$A$23:$G$39,7,0)</f>
        <v>0</v>
      </c>
      <c r="D20" s="54">
        <f>VLOOKUP($A20,'[2]RAME &amp; CAME'!$A$23:$J$39,10,0)</f>
        <v>0</v>
      </c>
      <c r="E20" s="54">
        <f>VLOOKUP($A20,'[2]RAME &amp; CAME'!$A$23:$M$39,13,0)</f>
        <v>0</v>
      </c>
      <c r="F20" s="54">
        <f>VLOOKUP($A20,'[2]RAME &amp; CAME'!$A$23:$P$39,16,0)</f>
        <v>0</v>
      </c>
    </row>
    <row r="21" spans="1:6" x14ac:dyDescent="0.25">
      <c r="A21" s="49" t="s">
        <v>221</v>
      </c>
      <c r="B21" s="54">
        <f>VLOOKUP($A21,'[2]RAME &amp; CAME'!$A$23:$D$39,4,0)</f>
        <v>0</v>
      </c>
      <c r="C21" s="54">
        <f>VLOOKUP($A21,'[2]RAME &amp; CAME'!$A$23:$G$39,7,0)</f>
        <v>0</v>
      </c>
      <c r="D21" s="54">
        <f>VLOOKUP($A21,'[2]RAME &amp; CAME'!$A$23:$J$39,10,0)</f>
        <v>0</v>
      </c>
      <c r="E21" s="54">
        <f>VLOOKUP($A21,'[2]RAME &amp; CAME'!$A$23:$M$39,13,0)</f>
        <v>0</v>
      </c>
      <c r="F21" s="54">
        <f>VLOOKUP($A21,'[2]RAME &amp; CAME'!$A$23:$P$39,16,0)</f>
        <v>0</v>
      </c>
    </row>
    <row r="22" spans="1:6" x14ac:dyDescent="0.25">
      <c r="A22" s="49" t="s">
        <v>222</v>
      </c>
      <c r="B22" s="54">
        <f>VLOOKUP($A22,'[2]RAME &amp; CAME'!$A$23:$D$39,4,0)</f>
        <v>0</v>
      </c>
      <c r="C22" s="54">
        <f>VLOOKUP($A22,'[2]RAME &amp; CAME'!$A$23:$G$39,7,0)</f>
        <v>0</v>
      </c>
      <c r="D22" s="54">
        <f>VLOOKUP($A22,'[2]RAME &amp; CAME'!$A$23:$J$39,10,0)</f>
        <v>0</v>
      </c>
      <c r="E22" s="54">
        <f>VLOOKUP($A22,'[2]RAME &amp; CAME'!$A$23:$M$39,13,0)</f>
        <v>0</v>
      </c>
      <c r="F22" s="54">
        <f>VLOOKUP($A22,'[2]RAME &amp; CAME'!$A$23:$P$39,16,0)</f>
        <v>0</v>
      </c>
    </row>
    <row r="23" spans="1:6" x14ac:dyDescent="0.25">
      <c r="A23" s="49" t="s">
        <v>223</v>
      </c>
      <c r="B23" s="54">
        <f>VLOOKUP($A23,'[2]RAME &amp; CAME'!$A$23:$D$39,4,0)</f>
        <v>0</v>
      </c>
      <c r="C23" s="54">
        <f>VLOOKUP($A23,'[2]RAME &amp; CAME'!$A$23:$G$39,7,0)</f>
        <v>0</v>
      </c>
      <c r="D23" s="54">
        <f>VLOOKUP($A23,'[2]RAME &amp; CAME'!$A$23:$J$39,10,0)</f>
        <v>0</v>
      </c>
      <c r="E23" s="54">
        <f>VLOOKUP($A23,'[2]RAME &amp; CAME'!$A$23:$M$39,13,0)</f>
        <v>0</v>
      </c>
      <c r="F23" s="54">
        <f>VLOOKUP($A23,'[2]RAME &amp; CAME'!$A$23:$P$39,16,0)</f>
        <v>0</v>
      </c>
    </row>
    <row r="24" spans="1:6" x14ac:dyDescent="0.25">
      <c r="A24" s="49" t="s">
        <v>224</v>
      </c>
      <c r="B24" s="54">
        <f>VLOOKUP($A24,'[2]RAME &amp; CAME'!$A$23:$D$39,4,0)</f>
        <v>0</v>
      </c>
      <c r="C24" s="54">
        <f>VLOOKUP($A24,'[2]RAME &amp; CAME'!$A$23:$G$39,7,0)</f>
        <v>0</v>
      </c>
      <c r="D24" s="54">
        <f>VLOOKUP($A24,'[2]RAME &amp; CAME'!$A$23:$J$39,10,0)</f>
        <v>0</v>
      </c>
      <c r="E24" s="54">
        <f>VLOOKUP($A24,'[2]RAME &amp; CAME'!$A$23:$M$39,13,0)</f>
        <v>0</v>
      </c>
      <c r="F24" s="54">
        <f>VLOOKUP($A24,'[2]RAME &amp; CAME'!$A$23:$P$39,16,0)</f>
        <v>0</v>
      </c>
    </row>
    <row r="25" spans="1:6" s="28" customFormat="1" x14ac:dyDescent="0.25">
      <c r="A25" s="57" t="s">
        <v>225</v>
      </c>
      <c r="B25" s="55">
        <f>VLOOKUP($A25,'[2]RAME &amp; CAME'!$A$23:$D$39,4,0)</f>
        <v>0</v>
      </c>
      <c r="C25" s="55">
        <f>VLOOKUP($A25,'[2]RAME &amp; CAME'!$A$23:$G$39,7,0)</f>
        <v>0</v>
      </c>
      <c r="D25" s="55">
        <f>VLOOKUP($A25,'[2]RAME &amp; CAME'!$A$23:$J$39,10,0)</f>
        <v>0</v>
      </c>
      <c r="E25" s="55">
        <f>VLOOKUP($A25,'[2]RAME &amp; CAME'!$A$23:$M$39,13,0)</f>
        <v>0</v>
      </c>
      <c r="F25" s="55">
        <f>VLOOKUP($A25,'[2]RAME &amp; CAME'!$A$23:$P$39,16,0)</f>
        <v>0</v>
      </c>
    </row>
    <row r="26" spans="1:6" s="29" customFormat="1" x14ac:dyDescent="0.25">
      <c r="A26" s="58" t="s">
        <v>199</v>
      </c>
      <c r="B26" s="56">
        <f>VLOOKUP($A26,'[2]RAME &amp; CAME'!$A$23:$D$39,4,0)</f>
        <v>281408</v>
      </c>
      <c r="C26" s="56">
        <f>VLOOKUP($A26,'[2]RAME &amp; CAME'!$A$23:$G$39,7,0)</f>
        <v>288546</v>
      </c>
      <c r="D26" s="56">
        <f>VLOOKUP($A26,'[2]RAME &amp; CAME'!$A$23:$J$39,10,0)</f>
        <v>314941</v>
      </c>
      <c r="E26" s="56">
        <f>VLOOKUP($A26,'[2]RAME &amp; CAME'!$A$23:$M$39,13,0)</f>
        <v>344404</v>
      </c>
      <c r="F26" s="56">
        <f>VLOOKUP($A26,'[2]RAME &amp; CAME'!$A$23:$P$39,16,0)</f>
        <v>287025</v>
      </c>
    </row>
  </sheetData>
  <mergeCells count="1">
    <mergeCell ref="A1:A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FA263-CD15-4B82-842F-015CE533169A}">
  <sheetPr>
    <tabColor theme="8" tint="0.79998168889431442"/>
  </sheetPr>
  <dimension ref="A1:C38"/>
  <sheetViews>
    <sheetView showGridLines="0" zoomScaleNormal="100" workbookViewId="0">
      <pane ySplit="7" topLeftCell="A8" activePane="bottomLeft" state="frozen"/>
      <selection pane="bottomLeft" activeCell="C14" sqref="C14"/>
    </sheetView>
  </sheetViews>
  <sheetFormatPr defaultRowHeight="15" x14ac:dyDescent="0.25"/>
  <cols>
    <col min="1" max="1" width="45.140625" customWidth="1"/>
    <col min="2" max="2" width="4.28515625" customWidth="1"/>
    <col min="3" max="3" width="141.7109375" customWidth="1"/>
  </cols>
  <sheetData>
    <row r="1" spans="1:3" x14ac:dyDescent="0.25">
      <c r="A1" s="332" t="s">
        <v>0</v>
      </c>
    </row>
    <row r="4" spans="1:3" x14ac:dyDescent="0.25">
      <c r="C4" t="s">
        <v>9</v>
      </c>
    </row>
    <row r="6" spans="1:3" x14ac:dyDescent="0.25">
      <c r="C6" t="s">
        <v>9</v>
      </c>
    </row>
    <row r="7" spans="1:3" ht="25.5" customHeight="1" x14ac:dyDescent="0.25">
      <c r="A7" s="216" t="s">
        <v>232</v>
      </c>
    </row>
    <row r="8" spans="1:3" ht="96.75" customHeight="1" x14ac:dyDescent="0.25">
      <c r="A8" s="219" t="s">
        <v>141</v>
      </c>
      <c r="B8" s="220"/>
      <c r="C8" s="221" t="s">
        <v>272</v>
      </c>
    </row>
    <row r="9" spans="1:3" s="129" customFormat="1" ht="9.75" customHeight="1" x14ac:dyDescent="0.25">
      <c r="A9" s="222"/>
      <c r="B9" s="223"/>
      <c r="C9" s="224"/>
    </row>
    <row r="10" spans="1:3" ht="32.25" customHeight="1" x14ac:dyDescent="0.25">
      <c r="A10" s="225" t="s">
        <v>233</v>
      </c>
      <c r="B10" s="226"/>
      <c r="C10" s="227" t="s">
        <v>234</v>
      </c>
    </row>
    <row r="11" spans="1:3" s="129" customFormat="1" ht="9.75" customHeight="1" x14ac:dyDescent="0.25">
      <c r="A11" s="222"/>
      <c r="B11" s="223"/>
      <c r="C11" s="224"/>
    </row>
    <row r="12" spans="1:3" ht="46.5" customHeight="1" x14ac:dyDescent="0.25">
      <c r="A12" s="228" t="s">
        <v>235</v>
      </c>
      <c r="B12" s="229"/>
      <c r="C12" s="230" t="s">
        <v>236</v>
      </c>
    </row>
    <row r="13" spans="1:3" s="129" customFormat="1" ht="9.75" customHeight="1" x14ac:dyDescent="0.15">
      <c r="A13" s="231"/>
      <c r="B13" s="232"/>
      <c r="C13" s="227"/>
    </row>
    <row r="14" spans="1:3" ht="48.75" customHeight="1" x14ac:dyDescent="0.25">
      <c r="A14" s="225" t="s">
        <v>237</v>
      </c>
      <c r="B14" s="226"/>
      <c r="C14" s="227" t="s">
        <v>273</v>
      </c>
    </row>
    <row r="15" spans="1:3" s="129" customFormat="1" ht="9.75" customHeight="1" x14ac:dyDescent="0.15">
      <c r="A15" s="231"/>
      <c r="B15" s="231"/>
      <c r="C15" s="227"/>
    </row>
    <row r="16" spans="1:3" ht="63" x14ac:dyDescent="0.25">
      <c r="A16" s="228" t="s">
        <v>238</v>
      </c>
      <c r="B16" s="220"/>
      <c r="C16" s="230" t="s">
        <v>239</v>
      </c>
    </row>
    <row r="17" spans="1:3" s="129" customFormat="1" ht="9.75" customHeight="1" x14ac:dyDescent="0.25">
      <c r="A17" s="231"/>
      <c r="B17" s="223"/>
      <c r="C17" s="233"/>
    </row>
    <row r="18" spans="1:3" ht="31.5" x14ac:dyDescent="0.25">
      <c r="A18" s="225" t="s">
        <v>240</v>
      </c>
      <c r="B18" s="226"/>
      <c r="C18" s="233" t="s">
        <v>241</v>
      </c>
    </row>
    <row r="19" spans="1:3" s="129" customFormat="1" ht="9.75" customHeight="1" x14ac:dyDescent="0.25">
      <c r="A19" s="223"/>
      <c r="B19" s="223"/>
      <c r="C19" s="224"/>
    </row>
    <row r="20" spans="1:3" ht="48" customHeight="1" x14ac:dyDescent="0.25">
      <c r="A20" s="228" t="s">
        <v>242</v>
      </c>
      <c r="B20" s="220"/>
      <c r="C20" s="230" t="s">
        <v>243</v>
      </c>
    </row>
    <row r="21" spans="1:3" s="129" customFormat="1" ht="9.75" customHeight="1" x14ac:dyDescent="0.25">
      <c r="A21" s="223"/>
      <c r="B21" s="223"/>
      <c r="C21" s="224"/>
    </row>
    <row r="22" spans="1:3" ht="47.25" x14ac:dyDescent="0.25">
      <c r="A22" s="225" t="s">
        <v>244</v>
      </c>
      <c r="B22" s="226"/>
      <c r="C22" s="233" t="s">
        <v>245</v>
      </c>
    </row>
    <row r="23" spans="1:3" s="129" customFormat="1" ht="9.75" customHeight="1" x14ac:dyDescent="0.25">
      <c r="A23" s="223"/>
      <c r="B23" s="223"/>
      <c r="C23" s="224"/>
    </row>
    <row r="24" spans="1:3" ht="63" x14ac:dyDescent="0.25">
      <c r="A24" s="234" t="s">
        <v>246</v>
      </c>
      <c r="B24" s="220"/>
      <c r="C24" s="230" t="s">
        <v>247</v>
      </c>
    </row>
    <row r="25" spans="1:3" s="129" customFormat="1" ht="9.75" customHeight="1" x14ac:dyDescent="0.25">
      <c r="A25" s="223"/>
      <c r="B25" s="223"/>
      <c r="C25" s="224"/>
    </row>
    <row r="26" spans="1:3" ht="81.75" customHeight="1" x14ac:dyDescent="0.25">
      <c r="A26" s="235" t="s">
        <v>248</v>
      </c>
      <c r="B26" s="226"/>
      <c r="C26" s="227" t="s">
        <v>249</v>
      </c>
    </row>
    <row r="27" spans="1:3" s="129" customFormat="1" ht="9.75" customHeight="1" x14ac:dyDescent="0.25">
      <c r="A27" s="223"/>
      <c r="B27" s="223"/>
      <c r="C27" s="224"/>
    </row>
    <row r="28" spans="1:3" ht="63" x14ac:dyDescent="0.25">
      <c r="A28" s="236" t="s">
        <v>250</v>
      </c>
      <c r="B28" s="220"/>
      <c r="C28" s="230" t="s">
        <v>251</v>
      </c>
    </row>
    <row r="29" spans="1:3" s="129" customFormat="1" ht="9.75" customHeight="1" x14ac:dyDescent="0.25">
      <c r="A29" s="223"/>
      <c r="B29" s="223"/>
      <c r="C29" s="224"/>
    </row>
    <row r="30" spans="1:3" ht="48.75" customHeight="1" x14ac:dyDescent="0.25">
      <c r="A30" s="225" t="s">
        <v>252</v>
      </c>
      <c r="B30" s="226"/>
      <c r="C30" s="227" t="s">
        <v>253</v>
      </c>
    </row>
    <row r="31" spans="1:3" s="129" customFormat="1" ht="9.75" customHeight="1" x14ac:dyDescent="0.25">
      <c r="A31" s="223"/>
      <c r="B31" s="223"/>
      <c r="C31" s="224"/>
    </row>
    <row r="32" spans="1:3" ht="78.75" x14ac:dyDescent="0.25">
      <c r="A32" s="228" t="s">
        <v>254</v>
      </c>
      <c r="B32" s="220"/>
      <c r="C32" s="230" t="s">
        <v>255</v>
      </c>
    </row>
    <row r="33" spans="1:3" s="128" customFormat="1" ht="6.75" x14ac:dyDescent="0.15">
      <c r="A33" s="237"/>
      <c r="B33" s="237"/>
      <c r="C33" s="237"/>
    </row>
    <row r="34" spans="1:3" x14ac:dyDescent="0.25">
      <c r="A34" s="238"/>
      <c r="B34" s="238"/>
      <c r="C34" s="238"/>
    </row>
    <row r="35" spans="1:3" x14ac:dyDescent="0.25">
      <c r="A35" s="238"/>
      <c r="B35" s="238"/>
      <c r="C35" s="238"/>
    </row>
    <row r="36" spans="1:3" s="202" customFormat="1" ht="15.75" x14ac:dyDescent="0.25">
      <c r="A36" s="239" t="s">
        <v>256</v>
      </c>
      <c r="B36" s="239"/>
      <c r="C36" s="240" t="s">
        <v>257</v>
      </c>
    </row>
    <row r="37" spans="1:3" s="202" customFormat="1" ht="15.75" x14ac:dyDescent="0.25">
      <c r="B37" s="239"/>
      <c r="C37" s="240" t="s">
        <v>258</v>
      </c>
    </row>
    <row r="38" spans="1:3" s="202" customFormat="1" ht="15.75" x14ac:dyDescent="0.25">
      <c r="B38" s="239"/>
      <c r="C38" s="239"/>
    </row>
  </sheetData>
  <hyperlinks>
    <hyperlink ref="C36" r:id="rId1" xr:uid="{A0B51954-C885-47C1-B414-95B312848F8A}"/>
    <hyperlink ref="C37" r:id="rId2" display="https://www.parliament.uk/globalassets/documents/commons/Scrutiny/finance-glossary-0717.pdf" xr:uid="{933CCD29-0D71-4C5A-9344-6F00C0D5963C}"/>
    <hyperlink ref="A1" location="Index!A6" display="Back to Index" xr:uid="{384AF7D0-E218-42F0-A33B-630FE1A8A0F0}"/>
  </hyperlinks>
  <pageMargins left="0.7" right="0.7" top="0.75" bottom="0.75" header="0.3" footer="0.3"/>
  <pageSetup paperSize="9" orientation="portrait" r:id="rId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A6327-8FB6-4C83-9612-C43C3DBF6E97}">
  <sheetPr>
    <tabColor theme="1"/>
  </sheetPr>
  <dimension ref="A1:X51"/>
  <sheetViews>
    <sheetView showGridLines="0" workbookViewId="0">
      <pane xSplit="1" topLeftCell="B1" activePane="topRight" state="frozen"/>
      <selection pane="topRight" activeCell="D29" sqref="D29"/>
    </sheetView>
  </sheetViews>
  <sheetFormatPr defaultRowHeight="15" x14ac:dyDescent="0.25"/>
  <cols>
    <col min="1" max="1" width="69.85546875" customWidth="1"/>
    <col min="2" max="2" width="13.28515625" bestFit="1" customWidth="1"/>
    <col min="3" max="3" width="10.7109375" bestFit="1" customWidth="1"/>
    <col min="4" max="4" width="19" customWidth="1"/>
    <col min="5" max="5" width="13.28515625" bestFit="1" customWidth="1"/>
    <col min="6" max="6" width="12" customWidth="1"/>
    <col min="7" max="7" width="21" bestFit="1" customWidth="1"/>
    <col min="8" max="8" width="13.28515625" bestFit="1" customWidth="1"/>
    <col min="9" max="9" width="10.42578125" bestFit="1" customWidth="1"/>
    <col min="11" max="11" width="13.28515625" bestFit="1" customWidth="1"/>
    <col min="12" max="12" width="10.42578125" bestFit="1" customWidth="1"/>
    <col min="14" max="14" width="13.28515625" bestFit="1" customWidth="1"/>
    <col min="15" max="15" width="10.42578125" bestFit="1" customWidth="1"/>
    <col min="16" max="16" width="11.7109375" customWidth="1"/>
    <col min="17" max="17" width="12.5703125" bestFit="1" customWidth="1"/>
    <col min="18" max="18" width="10.42578125" bestFit="1" customWidth="1"/>
    <col min="19" max="19" width="11.7109375" bestFit="1" customWidth="1"/>
    <col min="20" max="20" width="11.7109375" customWidth="1"/>
    <col min="21" max="21" width="5.140625" bestFit="1" customWidth="1"/>
    <col min="22" max="22" width="7" bestFit="1" customWidth="1"/>
    <col min="23" max="23" width="21" bestFit="1" customWidth="1"/>
    <col min="24" max="24" width="12.28515625" bestFit="1" customWidth="1"/>
  </cols>
  <sheetData>
    <row r="1" spans="1:24" s="2" customFormat="1" ht="15" customHeight="1" x14ac:dyDescent="0.25">
      <c r="A1" s="395" t="s">
        <v>259</v>
      </c>
      <c r="B1" s="5"/>
      <c r="C1" s="5"/>
      <c r="D1" s="5"/>
      <c r="E1" s="5"/>
      <c r="F1" s="5"/>
      <c r="G1" s="5"/>
      <c r="H1" s="5"/>
      <c r="I1" s="5"/>
      <c r="J1" s="5"/>
      <c r="K1" s="5"/>
      <c r="L1" s="5"/>
      <c r="M1" s="5"/>
      <c r="N1" s="5"/>
      <c r="O1" s="5"/>
      <c r="P1" s="5"/>
      <c r="Q1" s="5"/>
      <c r="R1" s="5"/>
      <c r="S1" s="5"/>
      <c r="T1" s="5"/>
      <c r="U1" s="5"/>
      <c r="V1" s="5"/>
      <c r="W1" s="5"/>
      <c r="X1" s="5"/>
    </row>
    <row r="2" spans="1:24" s="25" customFormat="1" ht="15.75" customHeight="1" x14ac:dyDescent="0.25">
      <c r="A2" s="394"/>
      <c r="B2" s="24"/>
      <c r="C2" s="24"/>
      <c r="D2" s="24"/>
      <c r="E2" s="24"/>
      <c r="F2" s="24"/>
      <c r="G2" s="24"/>
      <c r="H2" s="24"/>
      <c r="I2" s="24"/>
      <c r="J2" s="24"/>
      <c r="K2" s="24"/>
      <c r="L2" s="24"/>
      <c r="M2" s="24"/>
      <c r="N2" s="24"/>
      <c r="O2" s="24"/>
      <c r="P2" s="24"/>
      <c r="Q2" s="24"/>
      <c r="R2" s="24"/>
      <c r="S2" s="24"/>
      <c r="T2" s="24"/>
      <c r="U2" s="24"/>
      <c r="V2" s="24"/>
      <c r="W2" s="24"/>
      <c r="X2" s="24"/>
    </row>
    <row r="3" spans="1:24" x14ac:dyDescent="0.25">
      <c r="A3" s="1"/>
      <c r="B3" s="6"/>
      <c r="C3" s="6"/>
      <c r="D3" s="6"/>
      <c r="E3" s="6"/>
      <c r="F3" s="6"/>
      <c r="G3" s="6"/>
      <c r="H3" s="6"/>
      <c r="I3" s="6"/>
      <c r="J3" s="6"/>
      <c r="K3" s="6"/>
      <c r="L3" s="6"/>
      <c r="M3" s="6"/>
      <c r="N3" s="6"/>
      <c r="O3" s="6"/>
      <c r="P3" s="6"/>
      <c r="Q3" s="6"/>
      <c r="R3" s="6"/>
      <c r="S3" s="6"/>
      <c r="T3" s="6"/>
      <c r="U3" s="6"/>
      <c r="V3" s="6"/>
      <c r="W3" s="6"/>
      <c r="X3" s="6"/>
    </row>
    <row r="4" spans="1:24" x14ac:dyDescent="0.25">
      <c r="A4" s="7" t="s">
        <v>260</v>
      </c>
      <c r="B4" s="8"/>
      <c r="C4" s="8"/>
      <c r="D4" s="8"/>
      <c r="E4" s="8"/>
      <c r="F4" s="8"/>
      <c r="G4" s="8"/>
      <c r="H4" s="6"/>
      <c r="I4" s="6"/>
      <c r="J4" s="6"/>
      <c r="K4" s="6"/>
      <c r="L4" s="6"/>
      <c r="M4" s="6"/>
      <c r="N4" s="6"/>
      <c r="O4" s="6"/>
      <c r="P4" s="6"/>
      <c r="Q4" s="6"/>
      <c r="R4" s="6"/>
      <c r="S4" s="6"/>
      <c r="T4" s="6"/>
      <c r="U4" s="6"/>
      <c r="V4" s="6"/>
      <c r="W4" s="6"/>
      <c r="X4" s="6"/>
    </row>
    <row r="5" spans="1:24" x14ac:dyDescent="0.25">
      <c r="A5" s="7" t="s">
        <v>189</v>
      </c>
      <c r="B5" s="8"/>
      <c r="C5" s="8"/>
      <c r="D5" s="8"/>
      <c r="E5" s="8"/>
      <c r="F5" s="8"/>
      <c r="G5" s="8"/>
      <c r="H5" s="6"/>
      <c r="I5" s="6"/>
      <c r="J5" s="6"/>
      <c r="K5" s="6"/>
      <c r="L5" s="6"/>
      <c r="M5" s="6"/>
      <c r="N5" s="6"/>
      <c r="O5" s="6"/>
      <c r="P5" s="6"/>
      <c r="Q5" s="6"/>
      <c r="R5" s="6"/>
      <c r="S5" s="6"/>
      <c r="T5" s="6"/>
      <c r="U5" s="6"/>
      <c r="V5" s="6"/>
      <c r="W5" s="6"/>
      <c r="X5" s="6"/>
    </row>
    <row r="6" spans="1:24" ht="24.75" x14ac:dyDescent="0.25">
      <c r="A6" s="36" t="s">
        <v>261</v>
      </c>
      <c r="B6" s="9"/>
      <c r="C6" s="9"/>
      <c r="D6" s="9"/>
      <c r="E6" s="9"/>
      <c r="F6" s="9"/>
      <c r="G6" s="9"/>
      <c r="H6" s="1"/>
      <c r="I6" s="1"/>
      <c r="J6" s="1"/>
      <c r="K6" s="1"/>
      <c r="L6" s="1"/>
      <c r="M6" s="1"/>
      <c r="N6" s="1"/>
      <c r="O6" s="1"/>
      <c r="P6" s="1"/>
      <c r="Q6" s="1"/>
      <c r="R6" s="1"/>
      <c r="S6" s="1"/>
      <c r="T6" s="1"/>
      <c r="U6" s="1"/>
      <c r="V6" s="1"/>
      <c r="W6" s="1"/>
      <c r="X6" s="1"/>
    </row>
    <row r="7" spans="1:24" x14ac:dyDescent="0.25">
      <c r="A7" s="31"/>
      <c r="B7" s="9"/>
      <c r="C7" s="9"/>
      <c r="D7" s="9"/>
      <c r="E7" s="9"/>
      <c r="F7" s="9"/>
      <c r="G7" s="9"/>
      <c r="H7" s="1"/>
      <c r="I7" s="1"/>
      <c r="J7" s="1"/>
      <c r="K7" s="1"/>
      <c r="L7" s="1"/>
      <c r="M7" s="1"/>
      <c r="N7" s="1"/>
      <c r="O7" s="1"/>
      <c r="P7" s="1"/>
      <c r="Q7" s="1"/>
      <c r="R7" s="1"/>
      <c r="S7" s="1"/>
      <c r="T7" s="1"/>
      <c r="U7" s="1"/>
      <c r="V7" s="1"/>
      <c r="W7" s="1"/>
      <c r="X7" s="1"/>
    </row>
    <row r="8" spans="1:24" s="2" customFormat="1" x14ac:dyDescent="0.25">
      <c r="A8" s="30" t="s">
        <v>262</v>
      </c>
      <c r="B8" s="11"/>
      <c r="C8" s="11"/>
      <c r="D8" s="11"/>
      <c r="E8" s="11"/>
      <c r="F8" s="11"/>
      <c r="G8" s="11"/>
      <c r="M8" s="3"/>
      <c r="N8" s="3"/>
      <c r="O8" s="3"/>
    </row>
    <row r="9" spans="1:24" x14ac:dyDescent="0.25">
      <c r="A9" s="12"/>
      <c r="B9" s="12"/>
      <c r="C9" s="12"/>
      <c r="D9" s="12"/>
      <c r="E9" s="12"/>
      <c r="F9" s="12"/>
      <c r="G9" s="12"/>
    </row>
    <row r="10" spans="1:24" s="2" customFormat="1" x14ac:dyDescent="0.25">
      <c r="A10" s="10"/>
      <c r="B10" s="391" t="s">
        <v>191</v>
      </c>
      <c r="C10" s="391"/>
      <c r="D10" s="11"/>
      <c r="E10" s="391" t="s">
        <v>192</v>
      </c>
      <c r="F10" s="391"/>
      <c r="G10" s="11"/>
      <c r="H10" s="391" t="s">
        <v>193</v>
      </c>
      <c r="I10" s="391"/>
      <c r="K10" s="391" t="s">
        <v>94</v>
      </c>
      <c r="L10" s="391"/>
      <c r="N10" s="391" t="s">
        <v>95</v>
      </c>
      <c r="O10" s="391"/>
      <c r="Q10" s="391"/>
      <c r="R10" s="391"/>
    </row>
    <row r="11" spans="1:24" x14ac:dyDescent="0.25">
      <c r="A11" s="7" t="s">
        <v>194</v>
      </c>
      <c r="B11" s="12" t="s">
        <v>244</v>
      </c>
      <c r="C11" s="12" t="s">
        <v>263</v>
      </c>
      <c r="D11" s="12"/>
      <c r="E11" s="12" t="s">
        <v>244</v>
      </c>
      <c r="F11" s="12" t="s">
        <v>263</v>
      </c>
      <c r="G11" s="12"/>
      <c r="H11" s="12" t="s">
        <v>244</v>
      </c>
      <c r="I11" s="12" t="s">
        <v>263</v>
      </c>
      <c r="K11" s="12" t="s">
        <v>244</v>
      </c>
      <c r="L11" s="12" t="s">
        <v>263</v>
      </c>
      <c r="N11" s="12" t="s">
        <v>244</v>
      </c>
      <c r="O11" s="12" t="s">
        <v>263</v>
      </c>
      <c r="Q11" s="13"/>
      <c r="R11" s="13"/>
      <c r="S11" s="13"/>
    </row>
    <row r="12" spans="1:24" x14ac:dyDescent="0.25">
      <c r="A12" s="14" t="str">
        <f>'[2]Final Outturn'!B6</f>
        <v>DAERA</v>
      </c>
      <c r="B12" s="15">
        <f>VLOOKUP($A12,'[2]4 DEL''s'!$A$3:$P$19,3,0)</f>
        <v>181294</v>
      </c>
      <c r="C12" s="15">
        <f>VLOOKUP($A12,'[2]4 DEL''s'!$A$3:$P$19,4,0)</f>
        <v>17510</v>
      </c>
      <c r="D12" s="12"/>
      <c r="E12" s="15">
        <f>VLOOKUP($A12,'[2]4 DEL''s'!$A$3:$P$19,6,0)</f>
        <v>164947</v>
      </c>
      <c r="F12" s="15">
        <f>VLOOKUP($A12,'[2]4 DEL''s'!$A$3:$P$19,7,0)</f>
        <v>19328</v>
      </c>
      <c r="G12" s="12"/>
      <c r="H12" s="15">
        <f>VLOOKUP($A12,'[2]4 DEL''s'!$A$3:$P$19,9,0)</f>
        <v>190434</v>
      </c>
      <c r="I12" s="15">
        <f>VLOOKUP($A12,'[2]4 DEL''s'!$A$3:$P$19,10,0)</f>
        <v>22804</v>
      </c>
      <c r="K12" s="15">
        <f>VLOOKUP($A12,'[2]4 DEL''s'!$A$3:$P$19,12,0)</f>
        <v>205315</v>
      </c>
      <c r="L12" s="15">
        <f>VLOOKUP($A12,'[2]4 DEL''s'!$A$3:$P$19,13,0)</f>
        <v>24458</v>
      </c>
      <c r="N12" s="15">
        <f>VLOOKUP($A12,'[2]4 DEL''s'!$A$3:$P$19,15,0)</f>
        <v>577900</v>
      </c>
      <c r="O12" s="15">
        <f>VLOOKUP($A12,'[2]4 DEL''s'!$A$3:$P$19,16,0)</f>
        <v>20156</v>
      </c>
      <c r="Q12" s="15"/>
      <c r="R12" s="15"/>
    </row>
    <row r="13" spans="1:24" x14ac:dyDescent="0.25">
      <c r="A13" s="14" t="str">
        <f>'[2]Final Outturn'!B7</f>
        <v>DfC</v>
      </c>
      <c r="B13" s="15">
        <f>VLOOKUP($A13,'[2]4 DEL''s'!$A$3:$P$19,3,0)</f>
        <v>730967</v>
      </c>
      <c r="C13" s="15">
        <f>VLOOKUP($A13,'[2]4 DEL''s'!$A$3:$P$19,4,0)</f>
        <v>7069</v>
      </c>
      <c r="D13" s="12"/>
      <c r="E13" s="15">
        <f>VLOOKUP($A13,'[2]4 DEL''s'!$A$3:$P$19,6,0)</f>
        <v>748390</v>
      </c>
      <c r="F13" s="15">
        <f>VLOOKUP($A13,'[2]4 DEL''s'!$A$3:$P$19,7,0)</f>
        <v>7283</v>
      </c>
      <c r="G13" s="12"/>
      <c r="H13" s="15">
        <f>VLOOKUP($A13,'[2]4 DEL''s'!$A$3:$P$19,9,0)</f>
        <v>775721</v>
      </c>
      <c r="I13" s="15">
        <f>VLOOKUP($A13,'[2]4 DEL''s'!$A$3:$P$19,10,0)</f>
        <v>8770</v>
      </c>
      <c r="K13" s="15">
        <f>VLOOKUP($A13,'[2]4 DEL''s'!$A$3:$P$19,12,0)</f>
        <v>740932</v>
      </c>
      <c r="L13" s="15">
        <f>VLOOKUP($A13,'[2]4 DEL''s'!$A$3:$P$19,13,0)</f>
        <v>8842</v>
      </c>
      <c r="N13" s="15">
        <f>VLOOKUP($A13,'[2]4 DEL''s'!$A$3:$P$19,15,0)</f>
        <v>985866</v>
      </c>
      <c r="O13" s="15">
        <f>VLOOKUP($A13,'[2]4 DEL''s'!$A$3:$P$19,16,0)</f>
        <v>8935</v>
      </c>
      <c r="Q13" s="15"/>
      <c r="R13" s="15"/>
    </row>
    <row r="14" spans="1:24" x14ac:dyDescent="0.25">
      <c r="A14" s="14" t="str">
        <f>'[2]Final Outturn'!B8</f>
        <v>DfE</v>
      </c>
      <c r="B14" s="15">
        <f>VLOOKUP($A14,'[2]4 DEL''s'!$A$3:$P$19,3,0)</f>
        <v>865495</v>
      </c>
      <c r="C14" s="15">
        <f>VLOOKUP($A14,'[2]4 DEL''s'!$A$3:$P$19,4,0)</f>
        <v>225367</v>
      </c>
      <c r="D14" s="12"/>
      <c r="E14" s="15">
        <f>VLOOKUP($A14,'[2]4 DEL''s'!$A$3:$P$19,6,0)</f>
        <v>819725</v>
      </c>
      <c r="F14" s="15">
        <f>VLOOKUP($A14,'[2]4 DEL''s'!$A$3:$P$19,7,0)</f>
        <v>180204</v>
      </c>
      <c r="G14" s="12"/>
      <c r="H14" s="15">
        <f>VLOOKUP($A14,'[2]4 DEL''s'!$A$3:$P$19,9,0)</f>
        <v>828849</v>
      </c>
      <c r="I14" s="15">
        <f>VLOOKUP($A14,'[2]4 DEL''s'!$A$3:$P$19,10,0)</f>
        <v>133889</v>
      </c>
      <c r="K14" s="15">
        <f>VLOOKUP($A14,'[2]4 DEL''s'!$A$3:$P$19,12,0)</f>
        <v>1072644</v>
      </c>
      <c r="L14" s="15">
        <f>VLOOKUP($A14,'[2]4 DEL''s'!$A$3:$P$19,13,0)</f>
        <v>193216</v>
      </c>
      <c r="N14" s="15">
        <f>VLOOKUP($A14,'[2]4 DEL''s'!$A$3:$P$19,15,0)</f>
        <v>1393720</v>
      </c>
      <c r="O14" s="15">
        <f>VLOOKUP($A14,'[2]4 DEL''s'!$A$3:$P$19,16,0)</f>
        <v>233148</v>
      </c>
      <c r="Q14" s="15"/>
      <c r="R14" s="15"/>
    </row>
    <row r="15" spans="1:24" x14ac:dyDescent="0.25">
      <c r="A15" s="14" t="str">
        <f>'[2]Final Outturn'!B9</f>
        <v>DE</v>
      </c>
      <c r="B15" s="15">
        <f>VLOOKUP($A15,'[2]4 DEL''s'!$A$3:$P$19,3,0)</f>
        <v>1955316</v>
      </c>
      <c r="C15" s="15">
        <f>VLOOKUP($A15,'[2]4 DEL''s'!$A$3:$P$19,4,0)</f>
        <v>669</v>
      </c>
      <c r="D15" s="12"/>
      <c r="E15" s="15">
        <f>VLOOKUP($A15,'[2]4 DEL''s'!$A$3:$P$19,6,0)</f>
        <v>1977622</v>
      </c>
      <c r="F15" s="15">
        <f>VLOOKUP($A15,'[2]4 DEL''s'!$A$3:$P$19,7,0)</f>
        <v>694</v>
      </c>
      <c r="G15" s="12"/>
      <c r="H15" s="15">
        <f>VLOOKUP($A15,'[2]4 DEL''s'!$A$3:$P$19,9,0)</f>
        <v>2035301</v>
      </c>
      <c r="I15" s="15">
        <f>VLOOKUP($A15,'[2]4 DEL''s'!$A$3:$P$19,10,0)</f>
        <v>590</v>
      </c>
      <c r="K15" s="15">
        <f>VLOOKUP($A15,'[2]4 DEL''s'!$A$3:$P$19,12,0)</f>
        <v>2143256</v>
      </c>
      <c r="L15" s="15">
        <f>VLOOKUP($A15,'[2]4 DEL''s'!$A$3:$P$19,13,0)</f>
        <v>680</v>
      </c>
      <c r="N15" s="15">
        <f>VLOOKUP($A15,'[2]4 DEL''s'!$A$3:$P$19,15,0)</f>
        <v>2463434</v>
      </c>
      <c r="O15" s="15">
        <f>VLOOKUP($A15,'[2]4 DEL''s'!$A$3:$P$19,16,0)</f>
        <v>876</v>
      </c>
      <c r="Q15" s="15"/>
      <c r="R15" s="15"/>
    </row>
    <row r="16" spans="1:24" x14ac:dyDescent="0.25">
      <c r="A16" s="14" t="str">
        <f>'[2]Final Outturn'!B10</f>
        <v>DoF</v>
      </c>
      <c r="B16" s="15">
        <f>VLOOKUP($A16,'[2]4 DEL''s'!$A$3:$P$19,3,0)</f>
        <v>133872</v>
      </c>
      <c r="C16" s="15">
        <f>VLOOKUP($A16,'[2]4 DEL''s'!$A$3:$P$19,4,0)</f>
        <v>31839</v>
      </c>
      <c r="D16" s="12"/>
      <c r="E16" s="15">
        <f>VLOOKUP($A16,'[2]4 DEL''s'!$A$3:$P$19,6,0)</f>
        <v>151158</v>
      </c>
      <c r="F16" s="15">
        <f>VLOOKUP($A16,'[2]4 DEL''s'!$A$3:$P$19,7,0)</f>
        <v>31655</v>
      </c>
      <c r="G16" s="12"/>
      <c r="H16" s="15">
        <f>VLOOKUP($A16,'[2]4 DEL''s'!$A$3:$P$19,9,0)</f>
        <v>143625</v>
      </c>
      <c r="I16" s="15">
        <f>VLOOKUP($A16,'[2]4 DEL''s'!$A$3:$P$19,10,0)</f>
        <v>36009</v>
      </c>
      <c r="K16" s="15">
        <f>VLOOKUP($A16,'[2]4 DEL''s'!$A$3:$P$19,12,0)</f>
        <v>167394</v>
      </c>
      <c r="L16" s="15">
        <f>VLOOKUP($A16,'[2]4 DEL''s'!$A$3:$P$19,13,0)</f>
        <v>34126</v>
      </c>
      <c r="N16" s="15">
        <f>VLOOKUP($A16,'[2]4 DEL''s'!$A$3:$P$19,15,0)</f>
        <v>551439</v>
      </c>
      <c r="O16" s="15">
        <f>VLOOKUP($A16,'[2]4 DEL''s'!$A$3:$P$19,16,0)</f>
        <v>35873</v>
      </c>
      <c r="Q16" s="15"/>
      <c r="R16" s="15"/>
    </row>
    <row r="17" spans="1:18" x14ac:dyDescent="0.25">
      <c r="A17" s="14" t="str">
        <f>'[2]Final Outturn'!B11</f>
        <v>DoH</v>
      </c>
      <c r="B17" s="15">
        <f>VLOOKUP($A17,'[2]4 DEL''s'!$A$3:$P$19,3,0)</f>
        <v>4962369</v>
      </c>
      <c r="C17" s="15">
        <f>VLOOKUP($A17,'[2]4 DEL''s'!$A$3:$P$19,4,0)</f>
        <v>140744</v>
      </c>
      <c r="D17" s="12"/>
      <c r="E17" s="15">
        <f>VLOOKUP($A17,'[2]4 DEL''s'!$A$3:$P$19,6,0)</f>
        <v>5182307</v>
      </c>
      <c r="F17" s="15">
        <f>VLOOKUP($A17,'[2]4 DEL''s'!$A$3:$P$19,7,0)</f>
        <v>145213</v>
      </c>
      <c r="G17" s="12"/>
      <c r="H17" s="15">
        <f>VLOOKUP($A17,'[2]4 DEL''s'!$A$3:$P$19,9,0)</f>
        <v>5492683</v>
      </c>
      <c r="I17" s="15">
        <f>VLOOKUP($A17,'[2]4 DEL''s'!$A$3:$P$19,10,0)</f>
        <v>152361</v>
      </c>
      <c r="K17" s="15">
        <f>VLOOKUP($A17,'[2]4 DEL''s'!$A$3:$P$19,12,0)</f>
        <v>5988825</v>
      </c>
      <c r="L17" s="15">
        <f>VLOOKUP($A17,'[2]4 DEL''s'!$A$3:$P$19,13,0)</f>
        <v>150066</v>
      </c>
      <c r="N17" s="15">
        <f>VLOOKUP($A17,'[2]4 DEL''s'!$A$3:$P$19,15,0)</f>
        <v>7168902</v>
      </c>
      <c r="O17" s="15">
        <f>VLOOKUP($A17,'[2]4 DEL''s'!$A$3:$P$19,16,0)</f>
        <v>151825</v>
      </c>
      <c r="Q17" s="15"/>
      <c r="R17" s="15"/>
    </row>
    <row r="18" spans="1:18" x14ac:dyDescent="0.25">
      <c r="A18" s="14" t="str">
        <f>'[2]Final Outturn'!B12</f>
        <v>DfI</v>
      </c>
      <c r="B18" s="15">
        <f>VLOOKUP($A18,'[2]4 DEL''s'!$A$3:$P$19,3,0)</f>
        <v>377473</v>
      </c>
      <c r="C18" s="15">
        <f>VLOOKUP($A18,'[2]4 DEL''s'!$A$3:$P$19,4,0)</f>
        <v>100330</v>
      </c>
      <c r="D18" s="12"/>
      <c r="E18" s="15">
        <f>VLOOKUP($A18,'[2]4 DEL''s'!$A$3:$P$19,6,0)</f>
        <v>393042</v>
      </c>
      <c r="F18" s="15">
        <f>VLOOKUP($A18,'[2]4 DEL''s'!$A$3:$P$19,7,0)</f>
        <v>97228</v>
      </c>
      <c r="G18" s="12"/>
      <c r="H18" s="15">
        <f>VLOOKUP($A18,'[2]4 DEL''s'!$A$3:$P$19,9,0)</f>
        <v>406286</v>
      </c>
      <c r="I18" s="15">
        <f>VLOOKUP($A18,'[2]4 DEL''s'!$A$3:$P$19,10,0)</f>
        <v>102275</v>
      </c>
      <c r="K18" s="15">
        <f>VLOOKUP($A18,'[2]4 DEL''s'!$A$3:$P$19,12,0)</f>
        <v>405399</v>
      </c>
      <c r="L18" s="15">
        <f>VLOOKUP($A18,'[2]4 DEL''s'!$A$3:$P$19,13,0)</f>
        <v>100534</v>
      </c>
      <c r="N18" s="15">
        <f>VLOOKUP($A18,'[2]4 DEL''s'!$A$3:$P$19,15,0)</f>
        <v>691436</v>
      </c>
      <c r="O18" s="15">
        <f>VLOOKUP($A18,'[2]4 DEL''s'!$A$3:$P$19,16,0)</f>
        <v>107310</v>
      </c>
      <c r="Q18" s="15"/>
      <c r="R18" s="15"/>
    </row>
    <row r="19" spans="1:18" x14ac:dyDescent="0.25">
      <c r="A19" s="14" t="str">
        <f>'[2]Final Outturn'!B13</f>
        <v>DOJ</v>
      </c>
      <c r="B19" s="15">
        <f>VLOOKUP($A19,'[2]4 DEL''s'!$A$3:$P$19,3,0)</f>
        <v>1041854</v>
      </c>
      <c r="C19" s="15">
        <f>VLOOKUP($A19,'[2]4 DEL''s'!$A$3:$P$19,4,0)</f>
        <v>61145</v>
      </c>
      <c r="D19" s="12"/>
      <c r="E19" s="15">
        <f>VLOOKUP($A19,'[2]4 DEL''s'!$A$3:$P$19,6,0)</f>
        <v>1023744</v>
      </c>
      <c r="F19" s="15">
        <f>VLOOKUP($A19,'[2]4 DEL''s'!$A$3:$P$19,7,0)</f>
        <v>59320</v>
      </c>
      <c r="G19" s="12"/>
      <c r="H19" s="15">
        <f>VLOOKUP($A19,'[2]4 DEL''s'!$A$3:$P$19,9,0)</f>
        <v>1026258</v>
      </c>
      <c r="I19" s="15">
        <f>VLOOKUP($A19,'[2]4 DEL''s'!$A$3:$P$19,10,0)</f>
        <v>62759</v>
      </c>
      <c r="K19" s="15">
        <f>VLOOKUP($A19,'[2]4 DEL''s'!$A$3:$P$19,12,0)</f>
        <v>1083149</v>
      </c>
      <c r="L19" s="15">
        <f>VLOOKUP($A19,'[2]4 DEL''s'!$A$3:$P$19,13,0)</f>
        <v>66305</v>
      </c>
      <c r="N19" s="15">
        <f>VLOOKUP($A19,'[2]4 DEL''s'!$A$3:$P$19,15,0)</f>
        <v>1125898</v>
      </c>
      <c r="O19" s="15">
        <f>VLOOKUP($A19,'[2]4 DEL''s'!$A$3:$P$19,16,0)</f>
        <v>77684</v>
      </c>
      <c r="Q19" s="15"/>
      <c r="R19" s="15"/>
    </row>
    <row r="20" spans="1:18" x14ac:dyDescent="0.25">
      <c r="A20" s="14" t="str">
        <f>'[2]Final Outturn'!B14</f>
        <v>TEO</v>
      </c>
      <c r="B20" s="15">
        <f>VLOOKUP($A20,'[2]4 DEL''s'!$A$3:$P$19,3,0)</f>
        <v>76814</v>
      </c>
      <c r="C20" s="15">
        <f>VLOOKUP($A20,'[2]4 DEL''s'!$A$3:$P$19,4,0)</f>
        <v>793</v>
      </c>
      <c r="D20" s="12"/>
      <c r="E20" s="15">
        <f>VLOOKUP($A20,'[2]4 DEL''s'!$A$3:$P$19,6,0)</f>
        <v>75383</v>
      </c>
      <c r="F20" s="15">
        <f>VLOOKUP($A20,'[2]4 DEL''s'!$A$3:$P$19,7,0)</f>
        <v>785</v>
      </c>
      <c r="G20" s="12"/>
      <c r="H20" s="15">
        <f>VLOOKUP($A20,'[2]4 DEL''s'!$A$3:$P$19,9,0)</f>
        <v>72537</v>
      </c>
      <c r="I20" s="15">
        <f>VLOOKUP($A20,'[2]4 DEL''s'!$A$3:$P$19,10,0)</f>
        <v>733</v>
      </c>
      <c r="K20" s="15">
        <f>VLOOKUP($A20,'[2]4 DEL''s'!$A$3:$P$19,12,0)</f>
        <v>72775</v>
      </c>
      <c r="L20" s="15">
        <f>VLOOKUP($A20,'[2]4 DEL''s'!$A$3:$P$19,13,0)</f>
        <v>728</v>
      </c>
      <c r="N20" s="15">
        <f>VLOOKUP($A20,'[2]4 DEL''s'!$A$3:$P$19,15,0)</f>
        <v>95675</v>
      </c>
      <c r="O20" s="15">
        <f>VLOOKUP($A20,'[2]4 DEL''s'!$A$3:$P$19,16,0)</f>
        <v>892</v>
      </c>
      <c r="Q20" s="15"/>
      <c r="R20" s="15"/>
    </row>
    <row r="21" spans="1:18" x14ac:dyDescent="0.25">
      <c r="A21" s="14" t="str">
        <f>'[2]Final Outturn'!B15</f>
        <v>FSA</v>
      </c>
      <c r="B21" s="38" t="s">
        <v>83</v>
      </c>
      <c r="C21" s="38" t="s">
        <v>83</v>
      </c>
      <c r="D21" s="12"/>
      <c r="E21" s="38" t="s">
        <v>83</v>
      </c>
      <c r="F21" s="38" t="s">
        <v>83</v>
      </c>
      <c r="G21" s="12"/>
      <c r="H21" s="38" t="s">
        <v>83</v>
      </c>
      <c r="I21" s="38" t="s">
        <v>83</v>
      </c>
      <c r="K21" s="38" t="s">
        <v>83</v>
      </c>
      <c r="L21" s="38" t="s">
        <v>83</v>
      </c>
      <c r="N21" s="38" t="s">
        <v>83</v>
      </c>
      <c r="O21" s="38" t="s">
        <v>83</v>
      </c>
      <c r="Q21" s="15"/>
      <c r="R21" s="15"/>
    </row>
    <row r="22" spans="1:18" x14ac:dyDescent="0.25">
      <c r="A22" s="14" t="str">
        <f>'[2]Final Outturn'!B16</f>
        <v>NIA</v>
      </c>
      <c r="B22" s="38" t="s">
        <v>83</v>
      </c>
      <c r="C22" s="38" t="s">
        <v>83</v>
      </c>
      <c r="D22" s="12"/>
      <c r="E22" s="38" t="s">
        <v>83</v>
      </c>
      <c r="F22" s="38" t="s">
        <v>83</v>
      </c>
      <c r="G22" s="12"/>
      <c r="H22" s="38" t="s">
        <v>83</v>
      </c>
      <c r="I22" s="38" t="s">
        <v>83</v>
      </c>
      <c r="K22" s="38" t="s">
        <v>83</v>
      </c>
      <c r="L22" s="38" t="s">
        <v>83</v>
      </c>
      <c r="N22" s="38" t="s">
        <v>83</v>
      </c>
      <c r="O22" s="38" t="s">
        <v>83</v>
      </c>
      <c r="Q22" s="15"/>
      <c r="R22" s="15"/>
    </row>
    <row r="23" spans="1:18" x14ac:dyDescent="0.25">
      <c r="A23" s="14" t="str">
        <f>'[2]Final Outturn'!B17</f>
        <v>NIAO</v>
      </c>
      <c r="B23" s="38" t="s">
        <v>83</v>
      </c>
      <c r="C23" s="38" t="s">
        <v>83</v>
      </c>
      <c r="D23" s="12"/>
      <c r="E23" s="38" t="s">
        <v>83</v>
      </c>
      <c r="F23" s="38" t="s">
        <v>83</v>
      </c>
      <c r="G23" s="12"/>
      <c r="H23" s="38" t="s">
        <v>83</v>
      </c>
      <c r="I23" s="38" t="s">
        <v>83</v>
      </c>
      <c r="K23" s="38" t="s">
        <v>83</v>
      </c>
      <c r="L23" s="38" t="s">
        <v>83</v>
      </c>
      <c r="N23" s="38" t="s">
        <v>83</v>
      </c>
      <c r="O23" s="38" t="s">
        <v>83</v>
      </c>
      <c r="Q23" s="15"/>
      <c r="R23" s="15"/>
    </row>
    <row r="24" spans="1:18" x14ac:dyDescent="0.25">
      <c r="A24" s="14" t="str">
        <f>'[2]Final Outturn'!B18</f>
        <v>NIAUR</v>
      </c>
      <c r="B24" s="38" t="s">
        <v>83</v>
      </c>
      <c r="C24" s="38" t="s">
        <v>83</v>
      </c>
      <c r="D24" s="12"/>
      <c r="E24" s="38" t="s">
        <v>83</v>
      </c>
      <c r="F24" s="38" t="s">
        <v>83</v>
      </c>
      <c r="G24" s="12"/>
      <c r="H24" s="38" t="s">
        <v>83</v>
      </c>
      <c r="I24" s="38" t="s">
        <v>83</v>
      </c>
      <c r="K24" s="38" t="s">
        <v>83</v>
      </c>
      <c r="L24" s="38" t="s">
        <v>83</v>
      </c>
      <c r="N24" s="38" t="s">
        <v>83</v>
      </c>
      <c r="O24" s="38" t="s">
        <v>83</v>
      </c>
      <c r="Q24" s="15"/>
      <c r="R24" s="15"/>
    </row>
    <row r="25" spans="1:18" x14ac:dyDescent="0.25">
      <c r="A25" s="14" t="str">
        <f>'[2]Final Outturn'!B19</f>
        <v>NIPSO</v>
      </c>
      <c r="B25" s="38" t="s">
        <v>83</v>
      </c>
      <c r="C25" s="38" t="s">
        <v>83</v>
      </c>
      <c r="D25" s="12"/>
      <c r="E25" s="38" t="s">
        <v>83</v>
      </c>
      <c r="F25" s="38" t="s">
        <v>83</v>
      </c>
      <c r="G25" s="12"/>
      <c r="H25" s="38" t="s">
        <v>83</v>
      </c>
      <c r="I25" s="38" t="s">
        <v>83</v>
      </c>
      <c r="K25" s="38" t="s">
        <v>83</v>
      </c>
      <c r="L25" s="38" t="s">
        <v>83</v>
      </c>
      <c r="N25" s="38" t="s">
        <v>83</v>
      </c>
      <c r="O25" s="38" t="s">
        <v>83</v>
      </c>
      <c r="Q25" s="15"/>
      <c r="R25" s="15"/>
    </row>
    <row r="26" spans="1:18" x14ac:dyDescent="0.25">
      <c r="A26" s="14" t="str">
        <f>'[2]Final Outturn'!B20</f>
        <v>PPS</v>
      </c>
      <c r="B26" s="38" t="s">
        <v>83</v>
      </c>
      <c r="C26" s="38" t="s">
        <v>83</v>
      </c>
      <c r="D26" s="12"/>
      <c r="E26" s="38" t="s">
        <v>83</v>
      </c>
      <c r="F26" s="38" t="s">
        <v>83</v>
      </c>
      <c r="G26" s="12"/>
      <c r="H26" s="38" t="s">
        <v>83</v>
      </c>
      <c r="I26" s="38" t="s">
        <v>83</v>
      </c>
      <c r="K26" s="38" t="s">
        <v>83</v>
      </c>
      <c r="L26" s="38" t="s">
        <v>83</v>
      </c>
      <c r="N26" s="38" t="s">
        <v>83</v>
      </c>
      <c r="O26" s="38" t="s">
        <v>83</v>
      </c>
      <c r="Q26" s="15"/>
      <c r="R26" s="15"/>
    </row>
    <row r="27" spans="1:18" s="28" customFormat="1" x14ac:dyDescent="0.25">
      <c r="A27" s="20" t="str">
        <f>'[2]Final Outturn'!B21</f>
        <v>Total Minor Departments</v>
      </c>
      <c r="B27" s="23">
        <f>VLOOKUP($A27,'[2]4 DEL''s'!$A$3:$P$19,3,0)</f>
        <v>87037</v>
      </c>
      <c r="C27" s="23">
        <f>VLOOKUP($A27,'[2]4 DEL''s'!$A$3:$P$19,4,0)</f>
        <v>4850</v>
      </c>
      <c r="D27" s="21"/>
      <c r="E27" s="23">
        <f>VLOOKUP($A27,'[2]4 DEL''s'!$A$3:$P$19,6,0)</f>
        <v>81541</v>
      </c>
      <c r="F27" s="23">
        <f>VLOOKUP($A27,'[2]4 DEL''s'!$A$3:$P$19,7,0)</f>
        <v>4884</v>
      </c>
      <c r="G27" s="21"/>
      <c r="H27" s="23">
        <f>VLOOKUP($A27,'[2]4 DEL''s'!$A$3:$P$19,9,0)</f>
        <v>80673</v>
      </c>
      <c r="I27" s="23">
        <f>VLOOKUP($A27,'[2]4 DEL''s'!$A$3:$P$19,10,0)</f>
        <v>5137</v>
      </c>
      <c r="J27" s="22"/>
      <c r="K27" s="23">
        <f>VLOOKUP($A27,'[2]4 DEL''s'!$A$3:$P$19,12,0)</f>
        <v>85866</v>
      </c>
      <c r="L27" s="23">
        <f>VLOOKUP($A27,'[2]4 DEL''s'!$A$3:$P$19,13,0)</f>
        <v>5366</v>
      </c>
      <c r="N27" s="23">
        <f>VLOOKUP($A27,'[2]4 DEL''s'!$A$3:$P$19,15,0)</f>
        <v>93755</v>
      </c>
      <c r="O27" s="23">
        <f>VLOOKUP($A27,'[2]4 DEL''s'!$A$3:$P$19,16,0)</f>
        <v>5475</v>
      </c>
      <c r="Q27" s="23"/>
      <c r="R27" s="23"/>
    </row>
    <row r="28" spans="1:18" s="29" customFormat="1" x14ac:dyDescent="0.25">
      <c r="A28" s="16" t="str">
        <f>'[2]Final Outturn'!B22</f>
        <v>Total Departments</v>
      </c>
      <c r="B28" s="19" t="e">
        <f>VLOOKUP($A28,'[2]4 DEL''s'!$A$3:$P$19,3,0)</f>
        <v>#N/A</v>
      </c>
      <c r="C28" s="19" t="e">
        <f>VLOOKUP($A28,'[2]4 DEL''s'!$A$3:$P$19,4,0)</f>
        <v>#N/A</v>
      </c>
      <c r="D28" s="17"/>
      <c r="E28" s="19" t="e">
        <f>VLOOKUP($A28,'[2]4 DEL''s'!$A$3:$P$19,6,0)</f>
        <v>#N/A</v>
      </c>
      <c r="F28" s="19" t="e">
        <f>VLOOKUP($A28,'[2]4 DEL''s'!$A$3:$P$19,7,0)</f>
        <v>#N/A</v>
      </c>
      <c r="G28" s="17"/>
      <c r="H28" s="19" t="e">
        <f>VLOOKUP($A28,'[2]4 DEL''s'!$A$3:$P$19,9,0)</f>
        <v>#N/A</v>
      </c>
      <c r="I28" s="19" t="e">
        <f>VLOOKUP($A28,'[2]4 DEL''s'!$A$3:$P$19,10,0)</f>
        <v>#N/A</v>
      </c>
      <c r="J28" s="18"/>
      <c r="K28" s="19" t="e">
        <f>VLOOKUP($A28,'[2]4 DEL''s'!$A$3:$P$19,12,0)</f>
        <v>#N/A</v>
      </c>
      <c r="L28" s="19" t="e">
        <f>VLOOKUP($A28,'[2]4 DEL''s'!$A$3:$P$19,13,0)</f>
        <v>#N/A</v>
      </c>
      <c r="N28" s="19" t="e">
        <f>VLOOKUP($A28,'[2]4 DEL''s'!$A$3:$P$19,15,0)</f>
        <v>#N/A</v>
      </c>
      <c r="O28" s="19" t="e">
        <f>VLOOKUP($A28,'[2]4 DEL''s'!$A$3:$P$19,16,0)</f>
        <v>#N/A</v>
      </c>
      <c r="Q28" s="19"/>
      <c r="R28" s="19"/>
    </row>
    <row r="29" spans="1:18" x14ac:dyDescent="0.25">
      <c r="A29" s="12"/>
      <c r="B29" s="12"/>
      <c r="C29" s="12"/>
      <c r="D29" s="12"/>
      <c r="E29" s="12"/>
      <c r="F29" s="12"/>
      <c r="G29" s="12"/>
    </row>
    <row r="30" spans="1:18" x14ac:dyDescent="0.25">
      <c r="A30" s="12"/>
      <c r="B30" s="12"/>
      <c r="C30" s="12"/>
      <c r="D30" s="12"/>
      <c r="E30" s="12"/>
      <c r="F30" s="12"/>
      <c r="G30" s="12"/>
    </row>
    <row r="31" spans="1:18" s="2" customFormat="1" x14ac:dyDescent="0.25">
      <c r="A31" s="30" t="s">
        <v>264</v>
      </c>
      <c r="B31" s="11"/>
      <c r="C31" s="11"/>
      <c r="D31" s="11"/>
      <c r="E31" s="11"/>
      <c r="F31" s="11"/>
      <c r="G31" s="11"/>
      <c r="M31" s="3"/>
      <c r="N31" s="3"/>
      <c r="O31" s="3"/>
    </row>
    <row r="32" spans="1:18" x14ac:dyDescent="0.25">
      <c r="A32" s="32"/>
      <c r="B32" s="12"/>
      <c r="C32" s="12"/>
      <c r="D32" s="12"/>
      <c r="E32" s="12"/>
      <c r="F32" s="12"/>
      <c r="G32" s="12"/>
      <c r="M32" s="33"/>
      <c r="N32" s="33"/>
      <c r="O32" s="33"/>
    </row>
    <row r="33" spans="1:19" s="2" customFormat="1" x14ac:dyDescent="0.25">
      <c r="A33" s="10"/>
      <c r="B33" s="391" t="s">
        <v>191</v>
      </c>
      <c r="C33" s="391"/>
      <c r="D33" s="11"/>
      <c r="E33" s="391" t="s">
        <v>192</v>
      </c>
      <c r="F33" s="391"/>
      <c r="G33" s="11"/>
      <c r="H33" s="391" t="s">
        <v>193</v>
      </c>
      <c r="I33" s="391"/>
      <c r="K33" s="391" t="s">
        <v>94</v>
      </c>
      <c r="L33" s="391"/>
      <c r="N33" s="391" t="s">
        <v>95</v>
      </c>
      <c r="O33" s="391"/>
      <c r="Q33" s="391"/>
      <c r="R33" s="391"/>
    </row>
    <row r="34" spans="1:19" x14ac:dyDescent="0.25">
      <c r="A34" s="7" t="s">
        <v>194</v>
      </c>
      <c r="B34" s="12" t="s">
        <v>265</v>
      </c>
      <c r="C34" s="12" t="s">
        <v>266</v>
      </c>
      <c r="D34" s="12"/>
      <c r="E34" s="12" t="s">
        <v>265</v>
      </c>
      <c r="F34" s="12" t="s">
        <v>266</v>
      </c>
      <c r="G34" s="12"/>
      <c r="H34" s="12" t="s">
        <v>265</v>
      </c>
      <c r="I34" s="12" t="s">
        <v>266</v>
      </c>
      <c r="K34" s="12" t="s">
        <v>265</v>
      </c>
      <c r="L34" s="12" t="s">
        <v>266</v>
      </c>
      <c r="N34" s="12" t="s">
        <v>265</v>
      </c>
      <c r="O34" s="12" t="s">
        <v>266</v>
      </c>
      <c r="Q34" s="13"/>
      <c r="R34" s="13"/>
      <c r="S34" s="13"/>
    </row>
    <row r="35" spans="1:19" x14ac:dyDescent="0.25">
      <c r="A35" s="14" t="s">
        <v>210</v>
      </c>
      <c r="B35" s="15">
        <f>VLOOKUP($A35,'[2]4 DEL''s'!$A$23:$P$39,3,0)</f>
        <v>38970</v>
      </c>
      <c r="C35" s="15" t="str">
        <f>VLOOKUP($A35,'[2]4 DEL''s'!$A$23:$P$39,4,0)</f>
        <v>-</v>
      </c>
      <c r="D35" s="12"/>
      <c r="E35" s="15">
        <f>VLOOKUP($A35,'[2]4 DEL''s'!$A$23:$P$39,6,0)</f>
        <v>38701</v>
      </c>
      <c r="F35" s="15" t="str">
        <f>VLOOKUP($A35,'[2]4 DEL''s'!$A$23:$P$39,7,0)</f>
        <v>-</v>
      </c>
      <c r="G35" s="12"/>
      <c r="H35" s="15">
        <f>VLOOKUP($A35,'[2]4 DEL''s'!$A$23:$P$39,9,0)</f>
        <v>63874</v>
      </c>
      <c r="I35" s="15" t="str">
        <f>VLOOKUP($A35,'[2]4 DEL''s'!$A$23:$P$39,10,0)</f>
        <v>-</v>
      </c>
      <c r="K35" s="15">
        <f>VLOOKUP($A35,'[2]4 DEL''s'!$A$23:$P$39,12,0)</f>
        <v>80882</v>
      </c>
      <c r="L35" s="15" t="str">
        <f>VLOOKUP($A35,'[2]4 DEL''s'!$A$23:$P$39,13,0)</f>
        <v>-</v>
      </c>
      <c r="N35" s="15">
        <f>VLOOKUP($A35,'[2]4 DEL''s'!$A$23:$P$39,15,0)</f>
        <v>85957</v>
      </c>
      <c r="O35" s="15" t="str">
        <f>VLOOKUP($A35,'[2]4 DEL''s'!$A$23:$P$39,16,0)</f>
        <v>-</v>
      </c>
      <c r="Q35" s="15"/>
      <c r="R35" s="15"/>
    </row>
    <row r="36" spans="1:19" x14ac:dyDescent="0.25">
      <c r="A36" s="14" t="s">
        <v>211</v>
      </c>
      <c r="B36" s="15">
        <f>VLOOKUP($A36,'[2]4 DEL''s'!$A$23:$P$39,3,0)</f>
        <v>176482</v>
      </c>
      <c r="C36" s="15">
        <f>VLOOKUP($A36,'[2]4 DEL''s'!$A$23:$P$39,4,0)</f>
        <v>-66353</v>
      </c>
      <c r="D36" s="12"/>
      <c r="E36" s="15">
        <f>VLOOKUP($A36,'[2]4 DEL''s'!$A$23:$P$39,6,0)</f>
        <v>179473</v>
      </c>
      <c r="F36" s="15">
        <f>VLOOKUP($A36,'[2]4 DEL''s'!$A$23:$P$39,7,0)</f>
        <v>-72491</v>
      </c>
      <c r="G36" s="12"/>
      <c r="H36" s="15">
        <f>VLOOKUP($A36,'[2]4 DEL''s'!$A$23:$P$39,9,0)</f>
        <v>200634</v>
      </c>
      <c r="I36" s="15">
        <f>VLOOKUP($A36,'[2]4 DEL''s'!$A$23:$P$39,10,0)</f>
        <v>-62524</v>
      </c>
      <c r="K36" s="15">
        <f>VLOOKUP($A36,'[2]4 DEL''s'!$A$23:$P$39,12,0)</f>
        <v>193551</v>
      </c>
      <c r="L36" s="15">
        <f>VLOOKUP($A36,'[2]4 DEL''s'!$A$23:$P$39,13,0)</f>
        <v>-56653</v>
      </c>
      <c r="N36" s="15">
        <f>VLOOKUP($A36,'[2]4 DEL''s'!$A$23:$P$39,15,0)</f>
        <v>189635</v>
      </c>
      <c r="O36" s="15">
        <f>VLOOKUP($A36,'[2]4 DEL''s'!$A$23:$P$39,16,0)</f>
        <v>158</v>
      </c>
      <c r="Q36" s="15"/>
      <c r="R36" s="15"/>
    </row>
    <row r="37" spans="1:19" x14ac:dyDescent="0.25">
      <c r="A37" s="14" t="s">
        <v>212</v>
      </c>
      <c r="B37" s="15">
        <f>VLOOKUP($A37,'[2]4 DEL''s'!$A$23:$P$39,3,0)</f>
        <v>90697</v>
      </c>
      <c r="C37" s="15">
        <f>VLOOKUP($A37,'[2]4 DEL''s'!$A$23:$P$39,4,0)</f>
        <v>13576</v>
      </c>
      <c r="D37" s="12"/>
      <c r="E37" s="15">
        <f>VLOOKUP($A37,'[2]4 DEL''s'!$A$23:$P$39,6,0)</f>
        <v>64192</v>
      </c>
      <c r="F37" s="15">
        <f>VLOOKUP($A37,'[2]4 DEL''s'!$A$23:$P$39,7,0)</f>
        <v>4144</v>
      </c>
      <c r="G37" s="12"/>
      <c r="H37" s="15">
        <f>VLOOKUP($A37,'[2]4 DEL''s'!$A$23:$P$39,9,0)</f>
        <v>70052</v>
      </c>
      <c r="I37" s="15">
        <f>VLOOKUP($A37,'[2]4 DEL''s'!$A$23:$P$39,10,0)</f>
        <v>-2061</v>
      </c>
      <c r="K37" s="15">
        <f>VLOOKUP($A37,'[2]4 DEL''s'!$A$23:$P$39,12,0)</f>
        <v>111394</v>
      </c>
      <c r="L37" s="15">
        <f>VLOOKUP($A37,'[2]4 DEL''s'!$A$23:$P$39,13,0)</f>
        <v>-11207</v>
      </c>
      <c r="N37" s="15">
        <f>VLOOKUP($A37,'[2]4 DEL''s'!$A$23:$P$39,15,0)</f>
        <v>151348</v>
      </c>
      <c r="O37" s="15">
        <f>VLOOKUP($A37,'[2]4 DEL''s'!$A$23:$P$39,16,0)</f>
        <v>-23982</v>
      </c>
      <c r="Q37" s="15"/>
      <c r="R37" s="15"/>
    </row>
    <row r="38" spans="1:19" x14ac:dyDescent="0.25">
      <c r="A38" s="14" t="s">
        <v>213</v>
      </c>
      <c r="B38" s="15">
        <f>VLOOKUP($A38,'[2]4 DEL''s'!$A$23:$P$39,3,0)</f>
        <v>197461</v>
      </c>
      <c r="C38" s="15" t="str">
        <f>VLOOKUP($A38,'[2]4 DEL''s'!$A$23:$P$39,4,0)</f>
        <v>-</v>
      </c>
      <c r="D38" s="12"/>
      <c r="E38" s="15">
        <f>VLOOKUP($A38,'[2]4 DEL''s'!$A$23:$P$39,6,0)</f>
        <v>170715</v>
      </c>
      <c r="F38" s="15" t="str">
        <f>VLOOKUP($A38,'[2]4 DEL''s'!$A$23:$P$39,7,0)</f>
        <v>-</v>
      </c>
      <c r="G38" s="12"/>
      <c r="H38" s="15">
        <f>VLOOKUP($A38,'[2]4 DEL''s'!$A$23:$P$39,9,0)</f>
        <v>172993</v>
      </c>
      <c r="I38" s="15" t="str">
        <f>VLOOKUP($A38,'[2]4 DEL''s'!$A$23:$P$39,10,0)</f>
        <v>-</v>
      </c>
      <c r="K38" s="15">
        <f>VLOOKUP($A38,'[2]4 DEL''s'!$A$23:$P$39,12,0)</f>
        <v>166181</v>
      </c>
      <c r="L38" s="15" t="str">
        <f>VLOOKUP($A38,'[2]4 DEL''s'!$A$23:$P$39,13,0)</f>
        <v>-</v>
      </c>
      <c r="N38" s="15">
        <f>VLOOKUP($A38,'[2]4 DEL''s'!$A$23:$P$39,15,0)</f>
        <v>162621</v>
      </c>
      <c r="O38" s="15" t="str">
        <f>VLOOKUP($A38,'[2]4 DEL''s'!$A$23:$P$39,16,0)</f>
        <v>-</v>
      </c>
      <c r="Q38" s="15"/>
      <c r="R38" s="15"/>
    </row>
    <row r="39" spans="1:19" x14ac:dyDescent="0.25">
      <c r="A39" s="14" t="s">
        <v>214</v>
      </c>
      <c r="B39" s="15">
        <f>VLOOKUP($A39,'[2]4 DEL''s'!$A$23:$P$39,3,0)</f>
        <v>34121</v>
      </c>
      <c r="C39" s="15" t="str">
        <f>VLOOKUP($A39,'[2]4 DEL''s'!$A$23:$P$39,4,0)</f>
        <v>-</v>
      </c>
      <c r="D39" s="12"/>
      <c r="E39" s="15">
        <f>VLOOKUP($A39,'[2]4 DEL''s'!$A$23:$P$39,6,0)</f>
        <v>31381</v>
      </c>
      <c r="F39" s="15" t="str">
        <f>VLOOKUP($A39,'[2]4 DEL''s'!$A$23:$P$39,7,0)</f>
        <v>-</v>
      </c>
      <c r="G39" s="12"/>
      <c r="H39" s="15">
        <f>VLOOKUP($A39,'[2]4 DEL''s'!$A$23:$P$39,9,0)</f>
        <v>36489</v>
      </c>
      <c r="I39" s="15" t="str">
        <f>VLOOKUP($A39,'[2]4 DEL''s'!$A$23:$P$39,10,0)</f>
        <v>-</v>
      </c>
      <c r="K39" s="15">
        <f>VLOOKUP($A39,'[2]4 DEL''s'!$A$23:$P$39,12,0)</f>
        <v>28998</v>
      </c>
      <c r="L39" s="15" t="str">
        <f>VLOOKUP($A39,'[2]4 DEL''s'!$A$23:$P$39,13,0)</f>
        <v>-</v>
      </c>
      <c r="N39" s="15">
        <f>VLOOKUP($A39,'[2]4 DEL''s'!$A$23:$P$39,15,0)</f>
        <v>16749</v>
      </c>
      <c r="O39" s="15" t="str">
        <f>VLOOKUP($A39,'[2]4 DEL''s'!$A$23:$P$39,16,0)</f>
        <v>-</v>
      </c>
      <c r="Q39" s="15"/>
      <c r="R39" s="15"/>
    </row>
    <row r="40" spans="1:19" x14ac:dyDescent="0.25">
      <c r="A40" s="14" t="s">
        <v>215</v>
      </c>
      <c r="B40" s="15">
        <f>VLOOKUP($A40,'[2]4 DEL''s'!$A$23:$P$39,3,0)</f>
        <v>242588</v>
      </c>
      <c r="C40" s="15">
        <f>VLOOKUP($A40,'[2]4 DEL''s'!$A$23:$P$39,4,0)</f>
        <v>707</v>
      </c>
      <c r="D40" s="12"/>
      <c r="E40" s="15">
        <f>VLOOKUP($A40,'[2]4 DEL''s'!$A$23:$P$39,6,0)</f>
        <v>221728</v>
      </c>
      <c r="F40" s="15">
        <f>VLOOKUP($A40,'[2]4 DEL''s'!$A$23:$P$39,7,0)</f>
        <v>-113</v>
      </c>
      <c r="G40" s="12"/>
      <c r="H40" s="15">
        <f>VLOOKUP($A40,'[2]4 DEL''s'!$A$23:$P$39,9,0)</f>
        <v>262490</v>
      </c>
      <c r="I40" s="15">
        <f>VLOOKUP($A40,'[2]4 DEL''s'!$A$23:$P$39,10,0)</f>
        <v>-115</v>
      </c>
      <c r="K40" s="15">
        <f>VLOOKUP($A40,'[2]4 DEL''s'!$A$23:$P$39,12,0)</f>
        <v>220272</v>
      </c>
      <c r="L40" s="15">
        <f>VLOOKUP($A40,'[2]4 DEL''s'!$A$23:$P$39,13,0)</f>
        <v>-75</v>
      </c>
      <c r="N40" s="15">
        <f>VLOOKUP($A40,'[2]4 DEL''s'!$A$23:$P$39,15,0)</f>
        <v>355010</v>
      </c>
      <c r="O40" s="15">
        <f>VLOOKUP($A40,'[2]4 DEL''s'!$A$23:$P$39,16,0)</f>
        <v>-121</v>
      </c>
      <c r="Q40" s="15"/>
      <c r="R40" s="15"/>
    </row>
    <row r="41" spans="1:19" x14ac:dyDescent="0.25">
      <c r="A41" s="14" t="s">
        <v>216</v>
      </c>
      <c r="B41" s="15">
        <f>VLOOKUP($A41,'[2]4 DEL''s'!$A$23:$P$39,3,0)</f>
        <v>407444</v>
      </c>
      <c r="C41" s="15">
        <f>VLOOKUP($A41,'[2]4 DEL''s'!$A$23:$P$39,4,0)</f>
        <v>5843</v>
      </c>
      <c r="D41" s="12"/>
      <c r="E41" s="15">
        <f>VLOOKUP($A41,'[2]4 DEL''s'!$A$23:$P$39,6,0)</f>
        <v>420168</v>
      </c>
      <c r="F41" s="15">
        <f>VLOOKUP($A41,'[2]4 DEL''s'!$A$23:$P$39,7,0)</f>
        <v>2955</v>
      </c>
      <c r="G41" s="12"/>
      <c r="H41" s="15">
        <f>VLOOKUP($A41,'[2]4 DEL''s'!$A$23:$P$39,9,0)</f>
        <v>514011</v>
      </c>
      <c r="I41" s="15">
        <f>VLOOKUP($A41,'[2]4 DEL''s'!$A$23:$P$39,10,0)</f>
        <v>4672</v>
      </c>
      <c r="K41" s="15">
        <f>VLOOKUP($A41,'[2]4 DEL''s'!$A$23:$P$39,12,0)</f>
        <v>504790</v>
      </c>
      <c r="L41" s="15">
        <f>VLOOKUP($A41,'[2]4 DEL''s'!$A$23:$P$39,13,0)</f>
        <v>-1148</v>
      </c>
      <c r="N41" s="15">
        <f>VLOOKUP($A41,'[2]4 DEL''s'!$A$23:$P$39,15,0)</f>
        <v>577526</v>
      </c>
      <c r="O41" s="15">
        <f>VLOOKUP($A41,'[2]4 DEL''s'!$A$23:$P$39,16,0)</f>
        <v>9006</v>
      </c>
      <c r="Q41" s="15"/>
      <c r="R41" s="15"/>
    </row>
    <row r="42" spans="1:19" x14ac:dyDescent="0.25">
      <c r="A42" s="14" t="s">
        <v>217</v>
      </c>
      <c r="B42" s="15">
        <f>VLOOKUP($A42,'[2]4 DEL''s'!$A$23:$P$39,3,0)</f>
        <v>57437</v>
      </c>
      <c r="C42" s="15" t="str">
        <f>VLOOKUP($A42,'[2]4 DEL''s'!$A$23:$P$39,4,0)</f>
        <v>-</v>
      </c>
      <c r="D42" s="12"/>
      <c r="E42" s="15">
        <f>VLOOKUP($A42,'[2]4 DEL''s'!$A$23:$P$39,6,0)</f>
        <v>57304</v>
      </c>
      <c r="F42" s="15" t="str">
        <f>VLOOKUP($A42,'[2]4 DEL''s'!$A$23:$P$39,7,0)</f>
        <v>-</v>
      </c>
      <c r="G42" s="12"/>
      <c r="H42" s="15">
        <f>VLOOKUP($A42,'[2]4 DEL''s'!$A$23:$P$39,9,0)</f>
        <v>87814</v>
      </c>
      <c r="I42" s="15" t="str">
        <f>VLOOKUP($A42,'[2]4 DEL''s'!$A$23:$P$39,10,0)</f>
        <v>-</v>
      </c>
      <c r="K42" s="15">
        <f>VLOOKUP($A42,'[2]4 DEL''s'!$A$23:$P$39,12,0)</f>
        <v>76402</v>
      </c>
      <c r="L42" s="15" t="str">
        <f>VLOOKUP($A42,'[2]4 DEL''s'!$A$23:$P$39,13,0)</f>
        <v>-</v>
      </c>
      <c r="N42" s="15">
        <f>VLOOKUP($A42,'[2]4 DEL''s'!$A$23:$P$39,15,0)</f>
        <v>71767</v>
      </c>
      <c r="O42" s="15" t="str">
        <f>VLOOKUP($A42,'[2]4 DEL''s'!$A$23:$P$39,16,0)</f>
        <v>-</v>
      </c>
      <c r="Q42" s="15"/>
      <c r="R42" s="15"/>
    </row>
    <row r="43" spans="1:19" x14ac:dyDescent="0.25">
      <c r="A43" s="14" t="s">
        <v>218</v>
      </c>
      <c r="B43" s="15">
        <f>VLOOKUP($A43,'[2]4 DEL''s'!$A$23:$P$39,3,0)</f>
        <v>8670</v>
      </c>
      <c r="C43" s="15">
        <f>VLOOKUP($A43,'[2]4 DEL''s'!$A$23:$P$39,4,0)</f>
        <v>8801</v>
      </c>
      <c r="D43" s="12"/>
      <c r="E43" s="15">
        <f>VLOOKUP($A43,'[2]4 DEL''s'!$A$23:$P$39,6,0)</f>
        <v>14714</v>
      </c>
      <c r="F43" s="15">
        <f>VLOOKUP($A43,'[2]4 DEL''s'!$A$23:$P$39,7,0)</f>
        <v>47174</v>
      </c>
      <c r="G43" s="12"/>
      <c r="H43" s="15">
        <f>VLOOKUP($A43,'[2]4 DEL''s'!$A$23:$P$39,9,0)</f>
        <v>19682</v>
      </c>
      <c r="I43" s="15">
        <f>VLOOKUP($A43,'[2]4 DEL''s'!$A$23:$P$39,10,0)</f>
        <v>-5354</v>
      </c>
      <c r="K43" s="15">
        <f>VLOOKUP($A43,'[2]4 DEL''s'!$A$23:$P$39,12,0)</f>
        <v>15314</v>
      </c>
      <c r="L43" s="15">
        <f>VLOOKUP($A43,'[2]4 DEL''s'!$A$23:$P$39,13,0)</f>
        <v>25246</v>
      </c>
      <c r="N43" s="15">
        <f>VLOOKUP($A43,'[2]4 DEL''s'!$A$23:$P$39,15,0)</f>
        <v>13893</v>
      </c>
      <c r="O43" s="15">
        <f>VLOOKUP($A43,'[2]4 DEL''s'!$A$23:$P$39,16,0)</f>
        <v>105783</v>
      </c>
      <c r="Q43" s="15"/>
      <c r="R43" s="15"/>
    </row>
    <row r="44" spans="1:19" x14ac:dyDescent="0.25">
      <c r="A44" s="14" t="s">
        <v>219</v>
      </c>
      <c r="B44" s="15"/>
      <c r="C44" s="15" t="str">
        <f>VLOOKUP($A44,'[2]4 DEL''s'!$A$23:$P$39,4,0)</f>
        <v>-</v>
      </c>
      <c r="D44" s="12"/>
      <c r="E44" s="15"/>
      <c r="F44" s="15" t="str">
        <f>VLOOKUP($A44,'[2]4 DEL''s'!$A$23:$P$39,7,0)</f>
        <v>-</v>
      </c>
      <c r="G44" s="12"/>
      <c r="H44" s="15"/>
      <c r="I44" s="15" t="str">
        <f>VLOOKUP($A44,'[2]4 DEL''s'!$A$23:$P$39,10,0)</f>
        <v>-</v>
      </c>
      <c r="K44" s="15"/>
      <c r="L44" s="15" t="str">
        <f>VLOOKUP($A44,'[2]4 DEL''s'!$A$23:$P$39,13,0)</f>
        <v>-</v>
      </c>
      <c r="N44" s="15"/>
      <c r="O44" s="15" t="str">
        <f>VLOOKUP($A44,'[2]4 DEL''s'!$A$23:$P$39,16,0)</f>
        <v>-</v>
      </c>
      <c r="Q44" s="15"/>
      <c r="R44" s="15"/>
    </row>
    <row r="45" spans="1:19" x14ac:dyDescent="0.25">
      <c r="A45" s="14" t="s">
        <v>220</v>
      </c>
      <c r="B45" s="15"/>
      <c r="C45" s="15" t="str">
        <f>VLOOKUP($A45,'[2]4 DEL''s'!$A$23:$P$39,4,0)</f>
        <v>-</v>
      </c>
      <c r="D45" s="12"/>
      <c r="E45" s="15"/>
      <c r="F45" s="15" t="str">
        <f>VLOOKUP($A45,'[2]4 DEL''s'!$A$23:$P$39,7,0)</f>
        <v>-</v>
      </c>
      <c r="G45" s="12"/>
      <c r="H45" s="15"/>
      <c r="I45" s="15" t="str">
        <f>VLOOKUP($A45,'[2]4 DEL''s'!$A$23:$P$39,10,0)</f>
        <v>-</v>
      </c>
      <c r="K45" s="15"/>
      <c r="L45" s="15" t="str">
        <f>VLOOKUP($A45,'[2]4 DEL''s'!$A$23:$P$39,13,0)</f>
        <v>-</v>
      </c>
      <c r="N45" s="15"/>
      <c r="O45" s="15" t="str">
        <f>VLOOKUP($A45,'[2]4 DEL''s'!$A$23:$P$39,16,0)</f>
        <v>-</v>
      </c>
      <c r="Q45" s="15"/>
      <c r="R45" s="15"/>
    </row>
    <row r="46" spans="1:19" x14ac:dyDescent="0.25">
      <c r="A46" s="14" t="s">
        <v>221</v>
      </c>
      <c r="B46" s="15"/>
      <c r="C46" s="15" t="str">
        <f>VLOOKUP($A46,'[2]4 DEL''s'!$A$23:$P$39,4,0)</f>
        <v>-</v>
      </c>
      <c r="D46" s="12"/>
      <c r="E46" s="15"/>
      <c r="F46" s="15" t="str">
        <f>VLOOKUP($A46,'[2]4 DEL''s'!$A$23:$P$39,7,0)</f>
        <v>-</v>
      </c>
      <c r="G46" s="12"/>
      <c r="H46" s="15"/>
      <c r="I46" s="15" t="str">
        <f>VLOOKUP($A46,'[2]4 DEL''s'!$A$23:$P$39,10,0)</f>
        <v>-</v>
      </c>
      <c r="K46" s="15"/>
      <c r="L46" s="15" t="str">
        <f>VLOOKUP($A46,'[2]4 DEL''s'!$A$23:$P$39,13,0)</f>
        <v>-</v>
      </c>
      <c r="N46" s="15"/>
      <c r="O46" s="15" t="str">
        <f>VLOOKUP($A46,'[2]4 DEL''s'!$A$23:$P$39,16,0)</f>
        <v>-</v>
      </c>
      <c r="Q46" s="15"/>
      <c r="R46" s="15"/>
    </row>
    <row r="47" spans="1:19" x14ac:dyDescent="0.25">
      <c r="A47" s="14" t="s">
        <v>222</v>
      </c>
      <c r="B47" s="15"/>
      <c r="C47" s="15" t="str">
        <f>VLOOKUP($A47,'[2]4 DEL''s'!$A$23:$P$39,4,0)</f>
        <v>-</v>
      </c>
      <c r="D47" s="12"/>
      <c r="E47" s="15"/>
      <c r="F47" s="15" t="str">
        <f>VLOOKUP($A47,'[2]4 DEL''s'!$A$23:$P$39,7,0)</f>
        <v>-</v>
      </c>
      <c r="G47" s="12"/>
      <c r="H47" s="15"/>
      <c r="I47" s="15" t="str">
        <f>VLOOKUP($A47,'[2]4 DEL''s'!$A$23:$P$39,10,0)</f>
        <v>-</v>
      </c>
      <c r="K47" s="15"/>
      <c r="L47" s="15" t="str">
        <f>VLOOKUP($A47,'[2]4 DEL''s'!$A$23:$P$39,13,0)</f>
        <v>-</v>
      </c>
      <c r="N47" s="15"/>
      <c r="O47" s="15" t="str">
        <f>VLOOKUP($A47,'[2]4 DEL''s'!$A$23:$P$39,16,0)</f>
        <v>-</v>
      </c>
      <c r="Q47" s="15"/>
      <c r="R47" s="15"/>
    </row>
    <row r="48" spans="1:19" x14ac:dyDescent="0.25">
      <c r="A48" s="14" t="s">
        <v>223</v>
      </c>
      <c r="B48" s="15"/>
      <c r="C48" s="15" t="str">
        <f>VLOOKUP($A48,'[2]4 DEL''s'!$A$23:$P$39,4,0)</f>
        <v>-</v>
      </c>
      <c r="D48" s="12"/>
      <c r="E48" s="15"/>
      <c r="F48" s="15" t="str">
        <f>VLOOKUP($A48,'[2]4 DEL''s'!$A$23:$P$39,7,0)</f>
        <v>-</v>
      </c>
      <c r="G48" s="12"/>
      <c r="H48" s="15"/>
      <c r="I48" s="15" t="str">
        <f>VLOOKUP($A48,'[2]4 DEL''s'!$A$23:$P$39,10,0)</f>
        <v>-</v>
      </c>
      <c r="K48" s="15"/>
      <c r="L48" s="15" t="str">
        <f>VLOOKUP($A48,'[2]4 DEL''s'!$A$23:$P$39,13,0)</f>
        <v>-</v>
      </c>
      <c r="N48" s="15"/>
      <c r="O48" s="15" t="str">
        <f>VLOOKUP($A48,'[2]4 DEL''s'!$A$23:$P$39,16,0)</f>
        <v>-</v>
      </c>
      <c r="Q48" s="15"/>
      <c r="R48" s="15"/>
    </row>
    <row r="49" spans="1:18" x14ac:dyDescent="0.25">
      <c r="A49" s="14" t="s">
        <v>224</v>
      </c>
      <c r="B49" s="15"/>
      <c r="C49" s="15" t="str">
        <f>VLOOKUP($A49,'[2]4 DEL''s'!$A$23:$P$39,4,0)</f>
        <v>-</v>
      </c>
      <c r="D49" s="12"/>
      <c r="E49" s="15"/>
      <c r="F49" s="15" t="str">
        <f>VLOOKUP($A49,'[2]4 DEL''s'!$A$23:$P$39,7,0)</f>
        <v>-</v>
      </c>
      <c r="G49" s="12"/>
      <c r="H49" s="15"/>
      <c r="I49" s="15" t="str">
        <f>VLOOKUP($A49,'[2]4 DEL''s'!$A$23:$P$39,10,0)</f>
        <v>-</v>
      </c>
      <c r="K49" s="15"/>
      <c r="L49" s="15" t="str">
        <f>VLOOKUP($A49,'[2]4 DEL''s'!$A$23:$P$39,13,0)</f>
        <v>-</v>
      </c>
      <c r="N49" s="15"/>
      <c r="O49" s="15" t="str">
        <f>VLOOKUP($A49,'[2]4 DEL''s'!$A$23:$P$39,16,0)</f>
        <v>-</v>
      </c>
      <c r="Q49" s="15"/>
      <c r="R49" s="15"/>
    </row>
    <row r="50" spans="1:18" s="28" customFormat="1" x14ac:dyDescent="0.25">
      <c r="A50" s="20" t="s">
        <v>225</v>
      </c>
      <c r="B50" s="23">
        <f>VLOOKUP($A50,'[2]4 DEL''s'!$A$23:$P$39,3,0)</f>
        <v>2685</v>
      </c>
      <c r="C50" s="23" t="str">
        <f>VLOOKUP($A50,'[2]4 DEL''s'!$A$23:$P$39,4,0)</f>
        <v>-</v>
      </c>
      <c r="D50" s="21"/>
      <c r="E50" s="23">
        <f>VLOOKUP($A50,'[2]4 DEL''s'!$A$23:$P$39,6,0)</f>
        <v>1484</v>
      </c>
      <c r="F50" s="23" t="str">
        <f>VLOOKUP($A50,'[2]4 DEL''s'!$A$23:$P$39,7,0)</f>
        <v>-</v>
      </c>
      <c r="G50" s="21"/>
      <c r="H50" s="23">
        <f>VLOOKUP($A50,'[2]4 DEL''s'!$A$23:$P$39,9,0)</f>
        <v>1213</v>
      </c>
      <c r="I50" s="23" t="str">
        <f>VLOOKUP($A50,'[2]4 DEL''s'!$A$23:$P$39,10,0)</f>
        <v>-</v>
      </c>
      <c r="J50" s="22"/>
      <c r="K50" s="23">
        <f>VLOOKUP($A50,'[2]4 DEL''s'!$A$23:$P$39,12,0)</f>
        <v>1856</v>
      </c>
      <c r="L50" s="23" t="str">
        <f>VLOOKUP($A50,'[2]4 DEL''s'!$A$23:$P$39,13,0)</f>
        <v>-</v>
      </c>
      <c r="N50" s="23">
        <f>VLOOKUP($A50,'[2]4 DEL''s'!$A$23:$P$39,15,0)</f>
        <v>2225</v>
      </c>
      <c r="O50" s="23" t="str">
        <f>VLOOKUP($A50,'[2]4 DEL''s'!$A$23:$P$39,16,0)</f>
        <v>-</v>
      </c>
      <c r="Q50" s="23"/>
      <c r="R50" s="23"/>
    </row>
    <row r="51" spans="1:18" s="29" customFormat="1" x14ac:dyDescent="0.25">
      <c r="A51" s="16" t="s">
        <v>199</v>
      </c>
      <c r="B51" s="19" t="e">
        <f>VLOOKUP($A51,'[2]4 DEL''s'!$A$23:$P$39,3,0)</f>
        <v>#N/A</v>
      </c>
      <c r="C51" s="19" t="e">
        <f>VLOOKUP($A51,'[2]4 DEL''s'!$A$23:$P$39,4,0)</f>
        <v>#N/A</v>
      </c>
      <c r="D51" s="17"/>
      <c r="E51" s="19" t="e">
        <f>VLOOKUP($A51,'[2]4 DEL''s'!$A$23:$P$39,6,0)</f>
        <v>#N/A</v>
      </c>
      <c r="F51" s="19" t="e">
        <f>VLOOKUP($A51,'[2]4 DEL''s'!$A$23:$P$39,7,0)</f>
        <v>#N/A</v>
      </c>
      <c r="G51" s="17"/>
      <c r="H51" s="19" t="e">
        <f>VLOOKUP($A51,'[2]4 DEL''s'!$A$23:$P$39,9,0)</f>
        <v>#N/A</v>
      </c>
      <c r="I51" s="19" t="e">
        <f>VLOOKUP($A51,'[2]4 DEL''s'!$A$23:$P$39,10,0)</f>
        <v>#N/A</v>
      </c>
      <c r="J51" s="18"/>
      <c r="K51" s="19" t="e">
        <f>VLOOKUP($A51,'[2]4 DEL''s'!$A$23:$P$39,12,0)</f>
        <v>#N/A</v>
      </c>
      <c r="L51" s="19" t="e">
        <f>VLOOKUP($A51,'[2]4 DEL''s'!$A$23:$P$39,13,0)</f>
        <v>#N/A</v>
      </c>
      <c r="N51" s="19" t="e">
        <f>VLOOKUP($A51,'[2]4 DEL''s'!$A$23:$P$39,15,0)</f>
        <v>#N/A</v>
      </c>
      <c r="O51" s="19" t="e">
        <f>VLOOKUP($A51,'[2]4 DEL''s'!$A$23:$P$39,16,0)</f>
        <v>#N/A</v>
      </c>
      <c r="Q51" s="19"/>
      <c r="R51" s="19"/>
    </row>
  </sheetData>
  <mergeCells count="13">
    <mergeCell ref="Q33:R33"/>
    <mergeCell ref="Q10:R10"/>
    <mergeCell ref="A1:A2"/>
    <mergeCell ref="B10:C10"/>
    <mergeCell ref="E10:F10"/>
    <mergeCell ref="H10:I10"/>
    <mergeCell ref="K10:L10"/>
    <mergeCell ref="N10:O10"/>
    <mergeCell ref="B33:C33"/>
    <mergeCell ref="E33:F33"/>
    <mergeCell ref="H33:I33"/>
    <mergeCell ref="K33:L33"/>
    <mergeCell ref="N33:O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A1CE-7279-425E-877B-2F9C09A60D22}">
  <sheetPr>
    <tabColor theme="8" tint="0.79998168889431442"/>
  </sheetPr>
  <dimension ref="A6:Q34"/>
  <sheetViews>
    <sheetView showGridLines="0" topLeftCell="A13" zoomScaleNormal="100" workbookViewId="0">
      <selection activeCell="A6" sqref="A6"/>
    </sheetView>
  </sheetViews>
  <sheetFormatPr defaultRowHeight="15" x14ac:dyDescent="0.25"/>
  <cols>
    <col min="12" max="12" width="5.28515625" customWidth="1"/>
    <col min="17" max="17" width="10.140625" customWidth="1"/>
  </cols>
  <sheetData>
    <row r="6" spans="1:17" ht="5.25" customHeight="1" x14ac:dyDescent="0.25"/>
    <row r="7" spans="1:17" ht="18.75" x14ac:dyDescent="0.3">
      <c r="A7" s="217" t="s">
        <v>23</v>
      </c>
    </row>
    <row r="8" spans="1:17" ht="5.25" customHeight="1" x14ac:dyDescent="0.25"/>
    <row r="9" spans="1:17" s="114" customFormat="1" ht="21.75" customHeight="1" x14ac:dyDescent="0.25">
      <c r="A9" s="259" t="s">
        <v>24</v>
      </c>
      <c r="B9" s="260"/>
      <c r="C9" s="260"/>
      <c r="D9" s="260"/>
      <c r="E9" s="260"/>
      <c r="F9" s="260"/>
      <c r="G9" s="261"/>
      <c r="H9" s="261"/>
      <c r="I9" s="261"/>
      <c r="J9" s="261"/>
    </row>
    <row r="10" spans="1:17" s="260" customFormat="1" ht="19.5" customHeight="1" x14ac:dyDescent="0.25">
      <c r="A10" s="341"/>
      <c r="B10" s="334" t="s">
        <v>25</v>
      </c>
      <c r="C10" s="335"/>
      <c r="D10" s="335"/>
      <c r="E10" s="333"/>
      <c r="F10" s="333"/>
      <c r="G10" s="333"/>
      <c r="H10" s="333"/>
      <c r="I10" s="333"/>
      <c r="J10" s="333"/>
      <c r="K10" s="333"/>
      <c r="L10" s="333"/>
      <c r="M10" s="336" t="s">
        <v>26</v>
      </c>
      <c r="N10" s="333"/>
      <c r="O10" s="333"/>
      <c r="P10" s="333"/>
      <c r="Q10" s="333"/>
    </row>
    <row r="11" spans="1:17" ht="5.25" customHeight="1" x14ac:dyDescent="0.25"/>
    <row r="12" spans="1:17" ht="18" customHeight="1" x14ac:dyDescent="0.25">
      <c r="A12" s="112"/>
      <c r="B12" s="364" t="s">
        <v>27</v>
      </c>
      <c r="C12" s="364"/>
      <c r="D12" s="364"/>
      <c r="E12" s="364"/>
      <c r="F12" s="364"/>
      <c r="G12" s="364"/>
      <c r="H12" s="364"/>
      <c r="I12" s="364"/>
      <c r="J12" s="364"/>
      <c r="K12" s="364"/>
      <c r="L12" s="364"/>
      <c r="M12" s="364"/>
      <c r="N12" s="364"/>
      <c r="O12" s="364"/>
      <c r="P12" s="364"/>
      <c r="Q12" s="364"/>
    </row>
    <row r="13" spans="1:17" ht="30" customHeight="1" x14ac:dyDescent="0.25">
      <c r="A13" s="112"/>
      <c r="B13" s="365" t="s">
        <v>28</v>
      </c>
      <c r="C13" s="365"/>
      <c r="D13" s="365"/>
      <c r="E13" s="365"/>
      <c r="F13" s="365"/>
      <c r="G13" s="365"/>
      <c r="H13" s="365"/>
      <c r="I13" s="365"/>
      <c r="J13" s="365"/>
      <c r="K13" s="365"/>
      <c r="L13" s="365"/>
      <c r="M13" s="365"/>
      <c r="N13" s="365"/>
      <c r="O13" s="365"/>
      <c r="P13" s="365"/>
      <c r="Q13" s="365"/>
    </row>
    <row r="14" spans="1:17" ht="15.75" x14ac:dyDescent="0.25">
      <c r="A14" s="112"/>
      <c r="B14" s="215"/>
      <c r="C14" s="263" t="s">
        <v>29</v>
      </c>
      <c r="D14" s="215"/>
      <c r="E14" s="71"/>
      <c r="F14" s="71"/>
      <c r="G14" s="71"/>
      <c r="H14" s="71"/>
      <c r="I14" s="71"/>
      <c r="J14" s="71"/>
      <c r="K14" s="71"/>
      <c r="L14" s="71"/>
      <c r="M14" s="71"/>
      <c r="N14" s="71"/>
      <c r="O14" s="71"/>
      <c r="P14" s="71"/>
      <c r="Q14" s="71"/>
    </row>
    <row r="15" spans="1:17" ht="15.75" x14ac:dyDescent="0.25">
      <c r="A15" s="112"/>
      <c r="B15" s="215"/>
      <c r="C15" s="263" t="s">
        <v>30</v>
      </c>
      <c r="D15" s="215"/>
      <c r="E15" s="71"/>
      <c r="F15" s="71"/>
      <c r="G15" s="71"/>
      <c r="H15" s="71"/>
      <c r="I15" s="71"/>
      <c r="J15" s="71"/>
      <c r="K15" s="71"/>
      <c r="L15" s="71"/>
      <c r="M15" s="71"/>
      <c r="N15" s="71"/>
      <c r="O15" s="71"/>
      <c r="P15" s="71"/>
      <c r="Q15" s="71"/>
    </row>
    <row r="16" spans="1:17" ht="15.75" x14ac:dyDescent="0.25">
      <c r="A16" s="112"/>
      <c r="B16" s="215"/>
      <c r="C16" s="263" t="s">
        <v>31</v>
      </c>
      <c r="D16" s="215"/>
      <c r="E16" s="71"/>
      <c r="F16" s="71"/>
      <c r="G16" s="71"/>
      <c r="H16" s="71"/>
      <c r="I16" s="71"/>
      <c r="J16" s="71"/>
      <c r="K16" s="71"/>
      <c r="L16" s="71"/>
      <c r="M16" s="71"/>
      <c r="N16" s="71"/>
      <c r="O16" s="71"/>
      <c r="P16" s="71"/>
      <c r="Q16" s="71"/>
    </row>
    <row r="17" spans="1:17" ht="15.75" x14ac:dyDescent="0.25">
      <c r="A17" s="112"/>
      <c r="B17" s="215"/>
      <c r="C17" s="263" t="s">
        <v>32</v>
      </c>
      <c r="D17" s="215"/>
      <c r="E17" s="71"/>
      <c r="F17" s="71"/>
      <c r="G17" s="71"/>
      <c r="H17" s="71"/>
      <c r="I17" s="71"/>
      <c r="J17" s="71"/>
      <c r="K17" s="71"/>
      <c r="L17" s="71"/>
      <c r="M17" s="71"/>
      <c r="N17" s="71"/>
      <c r="O17" s="71"/>
      <c r="P17" s="71"/>
      <c r="Q17" s="71"/>
    </row>
    <row r="18" spans="1:17" ht="15.75" x14ac:dyDescent="0.25">
      <c r="A18" s="112"/>
      <c r="B18" s="215"/>
      <c r="C18" s="263" t="s">
        <v>33</v>
      </c>
      <c r="D18" s="215"/>
      <c r="E18" s="71"/>
      <c r="F18" s="71"/>
      <c r="G18" s="71"/>
      <c r="H18" s="71"/>
      <c r="I18" s="71"/>
      <c r="J18" s="71"/>
      <c r="K18" s="71"/>
      <c r="L18" s="71"/>
      <c r="M18" s="71"/>
      <c r="N18" s="71"/>
      <c r="O18" s="71"/>
      <c r="P18" s="71"/>
      <c r="Q18" s="71"/>
    </row>
    <row r="19" spans="1:17" ht="5.25" customHeight="1" x14ac:dyDescent="0.25"/>
    <row r="20" spans="1:17" ht="18.75" customHeight="1" x14ac:dyDescent="0.25">
      <c r="A20" s="112"/>
      <c r="B20" s="213" t="s">
        <v>34</v>
      </c>
      <c r="C20" s="214"/>
      <c r="D20" s="214"/>
      <c r="E20" s="69"/>
      <c r="F20" s="69"/>
      <c r="G20" s="69"/>
      <c r="H20" s="69"/>
      <c r="I20" s="69"/>
      <c r="J20" s="69"/>
      <c r="K20" s="69"/>
      <c r="L20" s="69"/>
      <c r="M20" s="69"/>
      <c r="N20" s="69"/>
      <c r="O20" s="69"/>
      <c r="P20" s="69"/>
      <c r="Q20" s="69"/>
    </row>
    <row r="21" spans="1:17" ht="15.75" x14ac:dyDescent="0.25">
      <c r="A21" s="112"/>
      <c r="B21" s="214"/>
      <c r="C21" s="262" t="s">
        <v>35</v>
      </c>
      <c r="D21" s="214"/>
      <c r="E21" s="69"/>
      <c r="F21" s="69"/>
      <c r="G21" s="69"/>
      <c r="H21" s="69"/>
      <c r="I21" s="69"/>
      <c r="J21" s="69"/>
      <c r="K21" s="69"/>
      <c r="L21" s="69"/>
      <c r="M21" s="69"/>
      <c r="N21" s="69"/>
      <c r="O21" s="69"/>
      <c r="P21" s="69"/>
      <c r="Q21" s="69"/>
    </row>
    <row r="22" spans="1:17" ht="15.75" x14ac:dyDescent="0.25">
      <c r="A22" s="112"/>
      <c r="B22" s="214"/>
      <c r="C22" s="262" t="s">
        <v>36</v>
      </c>
      <c r="D22" s="214"/>
      <c r="E22" s="69"/>
      <c r="F22" s="69"/>
      <c r="G22" s="69"/>
      <c r="H22" s="69"/>
      <c r="I22" s="69"/>
      <c r="J22" s="69"/>
      <c r="K22" s="69"/>
      <c r="L22" s="69"/>
      <c r="M22" s="69"/>
      <c r="N22" s="69"/>
      <c r="O22" s="69"/>
      <c r="P22" s="69"/>
      <c r="Q22" s="69"/>
    </row>
    <row r="23" spans="1:17" ht="15.75" x14ac:dyDescent="0.25">
      <c r="A23" s="112"/>
      <c r="B23" s="214"/>
      <c r="C23" s="262" t="s">
        <v>37</v>
      </c>
      <c r="D23" s="214"/>
      <c r="E23" s="69"/>
      <c r="F23" s="69"/>
      <c r="G23" s="69"/>
      <c r="H23" s="69"/>
      <c r="I23" s="69"/>
      <c r="J23" s="69"/>
      <c r="K23" s="69"/>
      <c r="L23" s="69"/>
      <c r="M23" s="69"/>
      <c r="N23" s="69"/>
      <c r="O23" s="69"/>
      <c r="P23" s="69"/>
      <c r="Q23" s="69"/>
    </row>
    <row r="24" spans="1:17" ht="15.75" x14ac:dyDescent="0.25">
      <c r="A24" s="112"/>
      <c r="B24" s="214"/>
      <c r="C24" s="262" t="s">
        <v>38</v>
      </c>
      <c r="D24" s="214"/>
      <c r="E24" s="69"/>
      <c r="F24" s="69"/>
      <c r="G24" s="69"/>
      <c r="H24" s="69"/>
      <c r="I24" s="69"/>
      <c r="J24" s="69"/>
      <c r="K24" s="69"/>
      <c r="L24" s="69"/>
      <c r="M24" s="69"/>
      <c r="N24" s="69"/>
      <c r="O24" s="69"/>
      <c r="P24" s="69"/>
      <c r="Q24" s="69"/>
    </row>
    <row r="25" spans="1:17" ht="15.75" x14ac:dyDescent="0.25">
      <c r="A25" s="112"/>
      <c r="B25" s="214"/>
      <c r="C25" s="262" t="s">
        <v>39</v>
      </c>
      <c r="D25" s="214"/>
      <c r="E25" s="69"/>
      <c r="F25" s="69"/>
      <c r="G25" s="69"/>
      <c r="H25" s="69"/>
      <c r="I25" s="69"/>
      <c r="J25" s="69"/>
      <c r="K25" s="69"/>
      <c r="L25" s="69"/>
      <c r="M25" s="69"/>
      <c r="N25" s="69"/>
      <c r="O25" s="69"/>
      <c r="P25" s="69"/>
      <c r="Q25" s="69"/>
    </row>
    <row r="26" spans="1:17" ht="5.25" customHeight="1" x14ac:dyDescent="0.25"/>
    <row r="27" spans="1:17" ht="19.5" customHeight="1" x14ac:dyDescent="0.25">
      <c r="A27" s="112"/>
      <c r="B27" s="290" t="s">
        <v>40</v>
      </c>
      <c r="C27" s="291"/>
      <c r="D27" s="287"/>
      <c r="E27" s="2"/>
      <c r="F27" s="2"/>
      <c r="G27" s="2"/>
      <c r="H27" s="2"/>
      <c r="I27" s="72" t="s">
        <v>41</v>
      </c>
      <c r="J27" s="2"/>
      <c r="K27" s="2"/>
      <c r="L27" s="2"/>
      <c r="M27" s="2"/>
      <c r="N27" s="2"/>
      <c r="O27" s="2"/>
      <c r="P27" s="2"/>
      <c r="Q27" s="2"/>
    </row>
    <row r="28" spans="1:17" x14ac:dyDescent="0.25">
      <c r="A28" s="112"/>
      <c r="B28" s="112"/>
      <c r="C28" s="113"/>
      <c r="D28" s="112"/>
      <c r="E28" s="112"/>
      <c r="F28" s="112"/>
      <c r="G28" s="112"/>
      <c r="H28" s="112"/>
      <c r="I28" s="112"/>
      <c r="J28" s="112"/>
      <c r="K28" s="112"/>
      <c r="L28" s="112"/>
      <c r="M28" s="112"/>
      <c r="N28" s="112"/>
      <c r="O28" s="112"/>
      <c r="P28" s="112"/>
      <c r="Q28" s="112"/>
    </row>
    <row r="29" spans="1:17" hidden="1" x14ac:dyDescent="0.25">
      <c r="A29" s="2"/>
      <c r="B29" s="51" t="s">
        <v>42</v>
      </c>
      <c r="C29" s="2" t="s">
        <v>43</v>
      </c>
      <c r="D29" s="2"/>
      <c r="E29" s="2"/>
      <c r="F29" s="2"/>
      <c r="G29" s="2"/>
      <c r="H29" s="2"/>
      <c r="I29" s="2"/>
      <c r="J29" s="2"/>
      <c r="K29" s="2"/>
      <c r="L29" s="2"/>
      <c r="M29" s="2"/>
      <c r="N29" s="2"/>
      <c r="O29" s="2"/>
      <c r="P29" s="2"/>
      <c r="Q29" s="2"/>
    </row>
    <row r="30" spans="1:17" hidden="1" x14ac:dyDescent="0.25">
      <c r="A30" s="2"/>
      <c r="B30" s="2"/>
      <c r="C30" s="72" t="s">
        <v>44</v>
      </c>
      <c r="D30" s="2"/>
      <c r="E30" s="2"/>
      <c r="F30" s="2"/>
      <c r="G30" s="2"/>
      <c r="H30" s="2"/>
      <c r="I30" s="2"/>
      <c r="J30" s="2"/>
      <c r="K30" s="2"/>
      <c r="L30" s="2"/>
      <c r="M30" s="2"/>
      <c r="N30" s="2"/>
      <c r="O30" s="2"/>
      <c r="P30" s="2"/>
      <c r="Q30" s="2"/>
    </row>
    <row r="31" spans="1:17" hidden="1" x14ac:dyDescent="0.25">
      <c r="A31" s="2"/>
      <c r="B31" s="2"/>
      <c r="C31" s="72" t="s">
        <v>45</v>
      </c>
      <c r="D31" s="2"/>
      <c r="E31" s="2"/>
      <c r="F31" s="2"/>
      <c r="G31" s="2"/>
      <c r="H31" s="2"/>
      <c r="I31" s="2"/>
      <c r="J31" s="2"/>
      <c r="K31" s="2"/>
      <c r="L31" s="2"/>
      <c r="M31" s="2"/>
      <c r="N31" s="2"/>
      <c r="O31" s="2"/>
      <c r="P31" s="2"/>
      <c r="Q31" s="2"/>
    </row>
    <row r="32" spans="1:17" hidden="1" x14ac:dyDescent="0.25">
      <c r="A32" s="2"/>
      <c r="B32" s="2"/>
      <c r="C32" s="72" t="s">
        <v>46</v>
      </c>
      <c r="D32" s="2"/>
      <c r="E32" s="2"/>
      <c r="F32" s="2"/>
      <c r="G32" s="2"/>
      <c r="H32" s="2"/>
      <c r="I32" s="2"/>
      <c r="J32" s="2"/>
      <c r="K32" s="2"/>
      <c r="L32" s="2"/>
      <c r="M32" s="2"/>
      <c r="N32" s="2"/>
      <c r="O32" s="2"/>
      <c r="P32" s="2"/>
      <c r="Q32" s="2"/>
    </row>
    <row r="33" spans="1:17" hidden="1" x14ac:dyDescent="0.25">
      <c r="A33" s="2"/>
      <c r="B33" s="2"/>
      <c r="C33" s="72" t="s">
        <v>47</v>
      </c>
      <c r="D33" s="2"/>
      <c r="E33" s="2"/>
      <c r="F33" s="2"/>
      <c r="G33" s="2"/>
      <c r="H33" s="2"/>
      <c r="I33" s="2"/>
      <c r="J33" s="2"/>
      <c r="K33" s="2"/>
      <c r="L33" s="2"/>
      <c r="M33" s="2"/>
      <c r="N33" s="2"/>
      <c r="O33" s="2"/>
      <c r="P33" s="2"/>
      <c r="Q33" s="2"/>
    </row>
    <row r="34" spans="1:17" hidden="1" x14ac:dyDescent="0.25">
      <c r="A34" s="2"/>
      <c r="B34" s="2"/>
      <c r="C34" s="72" t="s">
        <v>48</v>
      </c>
      <c r="D34" s="2"/>
      <c r="E34" s="2"/>
      <c r="F34" s="2"/>
      <c r="G34" s="2"/>
      <c r="H34" s="2"/>
      <c r="I34" s="2"/>
      <c r="J34" s="2"/>
      <c r="K34" s="2"/>
      <c r="L34" s="2"/>
      <c r="M34" s="2"/>
      <c r="N34" s="2"/>
      <c r="O34" s="2"/>
      <c r="P34" s="2"/>
      <c r="Q34" s="2"/>
    </row>
  </sheetData>
  <mergeCells count="2">
    <mergeCell ref="B12:Q12"/>
    <mergeCell ref="B13:Q13"/>
  </mergeCells>
  <hyperlinks>
    <hyperlink ref="C30" location="'NI AME'!A1" display="NI AME - Overview of 4 AMEs" xr:uid="{4C208490-8F20-4E6D-9FA2-2848B0658105}"/>
    <hyperlink ref="C31" location="'Non-ringfenced AME summary'!A1" display="Time series for Resource AME (Non-ringfenced)" xr:uid="{E151B6AA-035D-46A9-8643-7B325E028BC3}"/>
    <hyperlink ref="C32" location="'Ringfenced AME summary'!A1" display="Time series for Resource AME (Ringfenced)" xr:uid="{F9CA90B8-B13E-4644-8FB9-E8FD6E672D51}"/>
    <hyperlink ref="C33" location="'General capital AME summary'!A1" display="Time series for Capital AME (General)" xr:uid="{43D419B4-C108-4C42-B021-BEB32F211990}"/>
    <hyperlink ref="C34" location="'Capital FTC AME summary'!A1" display="Time series for Capital AME (FTC)" xr:uid="{A3D8F445-A653-4539-BAD0-59249143C62B}"/>
    <hyperlink ref="C21" location="'Financing &amp; spending all DELs'!A1" display="Financing and Spending - covering all 4 Departmental Expenditure Limits (DELs) for each year" xr:uid="{E239C320-BD20-4684-855D-9A5A64997287}"/>
    <hyperlink ref="C22" location="'F&amp;S Non-ringfenced RDEL'!A1" display="Financing and Spending for Non-Ringfenced Resource Departmental Expenditure Limits (RDEL)" xr:uid="{66BC95E9-F280-416A-986D-65AC12DA0903}"/>
    <hyperlink ref="C23" location="'F&amp;S Ringfenced RDEL'!A1" display="Financing and Spending for Ringfenced Resource Departmental Expenditure Limits (RDEL)" xr:uid="{E564BF00-43FA-4B48-B9A0-4D05AF20622E}"/>
    <hyperlink ref="C24" location="'F&amp;S Conventional CDEL '!A1" display="Financing and Spending for Conventional Capital Departmental Expenditure Limits (CDEL)" xr:uid="{69748555-29F4-4622-BD39-1DF13340F8C3}"/>
    <hyperlink ref="C25" location="' F&amp;S FTC CDEL '!A1" display="Financing and Spending for Financial Transactions Capital Departmental Expenditure Limits (CDEL)" xr:uid="{B963859A-BEB6-48EE-9F51-32E5891591D6}"/>
    <hyperlink ref="C14" location="'All DELs by dept'!A1" display="Departmental Expenditure Limits (DELs) by department  - covering all 4 DELs for each year" xr:uid="{C57896E8-5CF1-4CEA-84EE-8AFEDAB0CDE7}"/>
    <hyperlink ref="C15" location="'Non-ringfenced RDEL by dept'!A1" display="Non-Ringfenced Resource Departmental Expenditure Limit (RDEL) by department" xr:uid="{922CA709-BDBB-46EC-AA93-DA5EB6F96D51}"/>
    <hyperlink ref="C16" location="'Ringfenced RDEL by dept'!A1" display="Ringfenced Resource Departmental Expenditure Limits (RDEL) by department" xr:uid="{F370788C-CB52-49CC-A9D0-218DB413C4CE}"/>
    <hyperlink ref="C17" location="'Conventional CDEL by dept'!A1" display="Conventional Capital Departmental Expenditure Limits (CDEL) by department" xr:uid="{1C785F05-3910-47DE-A70B-AA079AEA45E9}"/>
    <hyperlink ref="C18" location="'FTC CDEL by dept'!A1" display="Financial transactions (FTC) Capital Departmental Expenditure Limits (CDEL) by department" xr:uid="{7FBE613A-FE43-4204-87F3-BD9CF87FD0B1}"/>
    <hyperlink ref="I27" location="Glossary!A1" display="Link to glossary" xr:uid="{F468880C-896E-459E-8083-11D59A5F6D73}"/>
    <hyperlink ref="M10" location="'Read me '!A1" display="Link to Read me" xr:uid="{7BD176CC-D9F8-4779-A627-493E770ECE85}"/>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A8513-E69A-4A8C-8DAE-CAC33E199CAE}">
  <sheetPr>
    <tabColor theme="1"/>
  </sheetPr>
  <dimension ref="A1:X31"/>
  <sheetViews>
    <sheetView showGridLines="0" topLeftCell="A4" workbookViewId="0">
      <pane xSplit="1" topLeftCell="B1" activePane="topRight" state="frozen"/>
      <selection pane="topRight" activeCell="G33" sqref="G33"/>
    </sheetView>
  </sheetViews>
  <sheetFormatPr defaultRowHeight="15" x14ac:dyDescent="0.25"/>
  <cols>
    <col min="1" max="1" width="40.85546875" bestFit="1" customWidth="1"/>
    <col min="2" max="2" width="12.7109375" bestFit="1" customWidth="1"/>
    <col min="3" max="3" width="10.7109375" bestFit="1" customWidth="1"/>
    <col min="4" max="4" width="19" customWidth="1"/>
    <col min="5" max="5" width="12.5703125" bestFit="1" customWidth="1"/>
    <col min="6" max="6" width="12" customWidth="1"/>
    <col min="7" max="7" width="21" bestFit="1" customWidth="1"/>
    <col min="8" max="8" width="12.28515625" bestFit="1" customWidth="1"/>
    <col min="9" max="9" width="10.42578125" bestFit="1" customWidth="1"/>
    <col min="11" max="11" width="21" bestFit="1" customWidth="1"/>
    <col min="12" max="12" width="10.42578125" bestFit="1" customWidth="1"/>
    <col min="14" max="14" width="12.5703125" bestFit="1" customWidth="1"/>
    <col min="15" max="15" width="10.42578125" bestFit="1" customWidth="1"/>
    <col min="16" max="16" width="11.7109375" customWidth="1"/>
    <col min="17" max="17" width="12.5703125" bestFit="1" customWidth="1"/>
    <col min="18" max="18" width="10.42578125" bestFit="1" customWidth="1"/>
    <col min="19" max="19" width="11.7109375" bestFit="1" customWidth="1"/>
    <col min="20" max="20" width="11.7109375" customWidth="1"/>
    <col min="21" max="21" width="5.140625" bestFit="1" customWidth="1"/>
    <col min="22" max="22" width="7" bestFit="1" customWidth="1"/>
    <col min="23" max="23" width="21" bestFit="1" customWidth="1"/>
    <col min="24" max="24" width="12.28515625" bestFit="1" customWidth="1"/>
  </cols>
  <sheetData>
    <row r="1" spans="1:24" s="2" customFormat="1" ht="15" customHeight="1" x14ac:dyDescent="0.25">
      <c r="A1" s="395" t="s">
        <v>267</v>
      </c>
      <c r="B1" s="5"/>
      <c r="C1" s="5"/>
      <c r="D1" s="5"/>
      <c r="E1" s="5"/>
      <c r="F1" s="5"/>
      <c r="G1" s="5"/>
      <c r="H1" s="5"/>
      <c r="I1" s="5"/>
      <c r="J1" s="5"/>
      <c r="K1" s="5"/>
      <c r="L1" s="5"/>
      <c r="M1" s="5"/>
      <c r="N1" s="5"/>
      <c r="O1" s="5"/>
      <c r="P1" s="5"/>
      <c r="Q1" s="5"/>
      <c r="R1" s="5"/>
      <c r="S1" s="5"/>
      <c r="T1" s="5"/>
      <c r="U1" s="5"/>
      <c r="V1" s="5"/>
      <c r="W1" s="5"/>
      <c r="X1" s="5"/>
    </row>
    <row r="2" spans="1:24" s="25" customFormat="1" ht="15.75" customHeight="1" x14ac:dyDescent="0.25">
      <c r="A2" s="394"/>
      <c r="B2" s="24"/>
      <c r="C2" s="24"/>
      <c r="D2" s="24"/>
      <c r="E2" s="24"/>
      <c r="F2" s="24"/>
      <c r="G2" s="24"/>
      <c r="H2" s="24"/>
      <c r="I2" s="24"/>
      <c r="J2" s="24"/>
      <c r="K2" s="24"/>
      <c r="L2" s="24"/>
      <c r="M2" s="24"/>
      <c r="N2" s="24"/>
      <c r="O2" s="24"/>
      <c r="P2" s="24"/>
      <c r="Q2" s="24"/>
      <c r="R2" s="24"/>
      <c r="S2" s="24"/>
      <c r="T2" s="24"/>
      <c r="U2" s="24"/>
      <c r="V2" s="24"/>
      <c r="W2" s="24"/>
      <c r="X2" s="24"/>
    </row>
    <row r="3" spans="1:24" x14ac:dyDescent="0.25">
      <c r="A3" s="1"/>
      <c r="B3" s="6"/>
      <c r="C3" s="6"/>
      <c r="D3" s="6"/>
      <c r="E3" s="6"/>
      <c r="F3" s="6"/>
      <c r="G3" s="6"/>
      <c r="H3" s="6"/>
      <c r="I3" s="6"/>
      <c r="J3" s="6"/>
      <c r="K3" s="6"/>
      <c r="L3" s="6"/>
      <c r="M3" s="6"/>
      <c r="N3" s="6"/>
      <c r="O3" s="6"/>
      <c r="P3" s="6"/>
      <c r="Q3" s="6"/>
      <c r="R3" s="6"/>
      <c r="S3" s="6"/>
      <c r="T3" s="6"/>
      <c r="U3" s="6"/>
      <c r="V3" s="6"/>
      <c r="W3" s="6"/>
      <c r="X3" s="6"/>
    </row>
    <row r="4" spans="1:24" x14ac:dyDescent="0.25">
      <c r="A4" s="7" t="s">
        <v>268</v>
      </c>
      <c r="B4" s="8"/>
      <c r="C4" s="8"/>
      <c r="D4" s="8"/>
      <c r="E4" s="8"/>
      <c r="F4" s="8"/>
      <c r="G4" s="8"/>
      <c r="H4" s="6"/>
      <c r="I4" s="6"/>
      <c r="J4" s="6"/>
      <c r="K4" s="6"/>
      <c r="L4" s="6"/>
      <c r="M4" s="6"/>
      <c r="N4" s="6"/>
      <c r="O4" s="6"/>
      <c r="P4" s="6"/>
      <c r="Q4" s="6"/>
      <c r="R4" s="6"/>
      <c r="S4" s="6"/>
      <c r="T4" s="6"/>
      <c r="U4" s="6"/>
      <c r="V4" s="6"/>
      <c r="W4" s="6"/>
      <c r="X4" s="6"/>
    </row>
    <row r="5" spans="1:24" x14ac:dyDescent="0.25">
      <c r="A5" s="7" t="s">
        <v>189</v>
      </c>
      <c r="B5" s="8"/>
      <c r="C5" s="8"/>
      <c r="D5" s="8"/>
      <c r="E5" s="8"/>
      <c r="F5" s="8"/>
      <c r="G5" s="8"/>
      <c r="H5" s="6"/>
      <c r="I5" s="6"/>
      <c r="J5" s="6"/>
      <c r="K5" s="6"/>
      <c r="L5" s="6"/>
      <c r="M5" s="6"/>
      <c r="N5" s="6"/>
      <c r="O5" s="6"/>
      <c r="P5" s="6"/>
      <c r="Q5" s="6"/>
      <c r="R5" s="6"/>
      <c r="S5" s="6"/>
      <c r="T5" s="6"/>
      <c r="U5" s="6"/>
      <c r="V5" s="6"/>
      <c r="W5" s="6"/>
      <c r="X5" s="6"/>
    </row>
    <row r="6" spans="1:24" x14ac:dyDescent="0.25">
      <c r="A6" s="9"/>
      <c r="B6" s="9"/>
      <c r="C6" s="9"/>
      <c r="D6" s="9"/>
      <c r="E6" s="9"/>
      <c r="F6" s="9"/>
      <c r="G6" s="9"/>
      <c r="H6" s="1"/>
      <c r="I6" s="1"/>
      <c r="J6" s="1"/>
      <c r="K6" s="1"/>
      <c r="L6" s="1"/>
      <c r="M6" s="1"/>
      <c r="N6" s="1"/>
      <c r="O6" s="1"/>
      <c r="P6" s="1"/>
      <c r="Q6" s="1"/>
      <c r="R6" s="1"/>
      <c r="S6" s="1"/>
      <c r="T6" s="1"/>
      <c r="U6" s="1"/>
      <c r="V6" s="1"/>
      <c r="W6" s="1"/>
      <c r="X6" s="1"/>
    </row>
    <row r="7" spans="1:24" s="2" customFormat="1" x14ac:dyDescent="0.25">
      <c r="A7" s="30" t="s">
        <v>269</v>
      </c>
      <c r="B7" s="11"/>
      <c r="C7" s="11"/>
      <c r="D7" s="11"/>
      <c r="E7" s="11"/>
      <c r="F7" s="11"/>
      <c r="G7" s="11"/>
      <c r="M7" s="3"/>
      <c r="N7" s="3"/>
      <c r="O7" s="3"/>
    </row>
    <row r="8" spans="1:24" x14ac:dyDescent="0.25">
      <c r="A8" s="12"/>
      <c r="B8" s="12"/>
      <c r="C8" s="12"/>
      <c r="D8" s="12"/>
      <c r="E8" s="12"/>
      <c r="F8" s="12"/>
      <c r="G8" s="12"/>
    </row>
    <row r="9" spans="1:24" s="2" customFormat="1" x14ac:dyDescent="0.25">
      <c r="A9" s="10"/>
      <c r="B9" s="391" t="s">
        <v>191</v>
      </c>
      <c r="C9" s="391"/>
      <c r="D9" s="11"/>
      <c r="E9" s="391" t="s">
        <v>192</v>
      </c>
      <c r="F9" s="391"/>
      <c r="G9" s="11"/>
      <c r="H9" s="391" t="s">
        <v>193</v>
      </c>
      <c r="I9" s="391"/>
      <c r="K9" s="391" t="s">
        <v>94</v>
      </c>
      <c r="L9" s="391"/>
      <c r="N9" s="391" t="s">
        <v>95</v>
      </c>
      <c r="O9" s="391"/>
      <c r="Q9" s="391" t="s">
        <v>96</v>
      </c>
      <c r="R9" s="391"/>
    </row>
    <row r="10" spans="1:24" x14ac:dyDescent="0.25">
      <c r="A10" s="7" t="s">
        <v>194</v>
      </c>
      <c r="B10" s="13" t="s">
        <v>270</v>
      </c>
      <c r="C10" s="13" t="s">
        <v>271</v>
      </c>
      <c r="D10" s="12"/>
      <c r="E10" s="13" t="s">
        <v>270</v>
      </c>
      <c r="F10" s="13" t="s">
        <v>271</v>
      </c>
      <c r="G10" s="12"/>
      <c r="H10" s="13" t="s">
        <v>270</v>
      </c>
      <c r="I10" s="13" t="s">
        <v>271</v>
      </c>
      <c r="K10" s="13" t="s">
        <v>270</v>
      </c>
      <c r="L10" s="13" t="s">
        <v>271</v>
      </c>
      <c r="N10" s="13" t="s">
        <v>270</v>
      </c>
      <c r="O10" s="13" t="s">
        <v>271</v>
      </c>
      <c r="Q10" s="13" t="s">
        <v>270</v>
      </c>
      <c r="R10" s="13" t="s">
        <v>271</v>
      </c>
      <c r="S10" s="13"/>
    </row>
    <row r="11" spans="1:24" x14ac:dyDescent="0.25">
      <c r="A11" s="14" t="str">
        <f>'[2]Final Outturn'!B6</f>
        <v>DAERA</v>
      </c>
      <c r="B11" s="15">
        <f>VLOOKUP($A11,[2]Plans!$B$6:$G$22,2,0)</f>
        <v>216023</v>
      </c>
      <c r="C11" s="15">
        <f>VLOOKUP($A11,[2]Plans!$B$26:$G$42,2,0)</f>
        <v>38759</v>
      </c>
      <c r="D11" s="12"/>
      <c r="E11" s="15">
        <f>VLOOKUP($A11,[2]Plans!$B$6:$G$22,3,0)</f>
        <v>184119</v>
      </c>
      <c r="F11" s="15">
        <f>VLOOKUP($A11,[2]Plans!$B$26:$G$42,3,0)</f>
        <v>38924</v>
      </c>
      <c r="G11" s="12"/>
      <c r="H11" s="15">
        <f>VLOOKUP($A11,[2]Plans!$B$6:$G$22,4,0)</f>
        <v>213303</v>
      </c>
      <c r="I11" s="15">
        <f>VLOOKUP($A11,[2]Plans!$B$26:$G$42,4,0)</f>
        <v>63832</v>
      </c>
      <c r="K11" s="15">
        <f>VLOOKUP($A11,[2]Plans!$B$6:$G$22,5,0)</f>
        <v>230709</v>
      </c>
      <c r="L11" s="15">
        <f>VLOOKUP($A11,[2]Plans!$B$26:$G$42,5,0)</f>
        <v>81673</v>
      </c>
      <c r="N11" s="15">
        <f>VLOOKUP($A11,[2]Plans!$B$6:$G$22,6,0)</f>
        <v>599534</v>
      </c>
      <c r="O11" s="15">
        <f>VLOOKUP($A11,[2]Plans!$B$26:$G$42,6,0)</f>
        <v>91047</v>
      </c>
      <c r="Q11" s="15"/>
      <c r="R11" s="15"/>
    </row>
    <row r="12" spans="1:24" x14ac:dyDescent="0.25">
      <c r="A12" s="14" t="str">
        <f>'[2]Final Outturn'!B7</f>
        <v>DfC</v>
      </c>
      <c r="B12" s="15">
        <f>VLOOKUP($A12,[2]Plans!$B$6:$G$22,2,0)</f>
        <v>817276</v>
      </c>
      <c r="C12" s="15">
        <f>VLOOKUP($A12,[2]Plans!$B$26:$G$42,2,0)</f>
        <v>149959</v>
      </c>
      <c r="D12" s="12"/>
      <c r="E12" s="15">
        <f>VLOOKUP($A12,[2]Plans!$B$6:$G$22,3,0)</f>
        <v>838769</v>
      </c>
      <c r="F12" s="15">
        <f>VLOOKUP($A12,[2]Plans!$B$26:$G$42,3,0)</f>
        <v>123196</v>
      </c>
      <c r="G12" s="12"/>
      <c r="H12" s="15">
        <f>VLOOKUP($A12,[2]Plans!$B$6:$G$22,4,0)</f>
        <v>846718</v>
      </c>
      <c r="I12" s="15">
        <f>VLOOKUP($A12,[2]Plans!$B$26:$G$42,4,0)</f>
        <v>163998</v>
      </c>
      <c r="K12" s="15">
        <f>VLOOKUP($A12,[2]Plans!$B$6:$G$22,5,0)</f>
        <v>807213</v>
      </c>
      <c r="L12" s="15">
        <f>VLOOKUP($A12,[2]Plans!$B$26:$G$42,5,0)</f>
        <v>195673</v>
      </c>
      <c r="N12" s="15">
        <f>VLOOKUP($A12,[2]Plans!$B$6:$G$22,6,0)</f>
        <v>1109255</v>
      </c>
      <c r="O12" s="15">
        <f>VLOOKUP($A12,[2]Plans!$B$26:$G$42,6,0)</f>
        <v>234402</v>
      </c>
      <c r="Q12" s="15"/>
      <c r="R12" s="15"/>
    </row>
    <row r="13" spans="1:24" x14ac:dyDescent="0.25">
      <c r="A13" s="14" t="str">
        <f>'[2]Final Outturn'!B8</f>
        <v>DfE</v>
      </c>
      <c r="B13" s="15">
        <f>VLOOKUP($A13,[2]Plans!$B$6:$G$22,2,0)</f>
        <v>1083529</v>
      </c>
      <c r="C13" s="15">
        <f>VLOOKUP($A13,[2]Plans!$B$26:$G$42,2,0)</f>
        <v>80757</v>
      </c>
      <c r="D13" s="12"/>
      <c r="E13" s="15">
        <f>VLOOKUP($A13,[2]Plans!$B$6:$G$22,3,0)</f>
        <v>1001371</v>
      </c>
      <c r="F13" s="15">
        <f>VLOOKUP($A13,[2]Plans!$B$26:$G$42,3,0)</f>
        <v>59453</v>
      </c>
      <c r="G13" s="12"/>
      <c r="H13" s="15">
        <f>VLOOKUP($A13,[2]Plans!$B$6:$G$22,4,0)</f>
        <v>956346</v>
      </c>
      <c r="I13" s="15">
        <f>VLOOKUP($A13,[2]Plans!$B$26:$G$42,4,0)</f>
        <v>47931</v>
      </c>
      <c r="K13" s="15">
        <f>VLOOKUP($A13,[2]Plans!$B$6:$G$22,5,0)</f>
        <v>1013351</v>
      </c>
      <c r="L13" s="15">
        <f>VLOOKUP($A13,[2]Plans!$B$26:$G$42,5,0)</f>
        <v>78737</v>
      </c>
      <c r="N13" s="15">
        <f>VLOOKUP($A13,[2]Plans!$B$6:$G$22,6,0)</f>
        <v>1666074</v>
      </c>
      <c r="O13" s="15">
        <f>VLOOKUP($A13,[2]Plans!$B$26:$G$42,6,0)</f>
        <v>88366</v>
      </c>
      <c r="Q13" s="15"/>
      <c r="R13" s="15"/>
    </row>
    <row r="14" spans="1:24" x14ac:dyDescent="0.25">
      <c r="A14" s="14" t="str">
        <f>'[2]Final Outturn'!B9</f>
        <v>DE</v>
      </c>
      <c r="B14" s="15">
        <f>VLOOKUP($A14,[2]Plans!$B$6:$G$22,2,0)</f>
        <v>1940362</v>
      </c>
      <c r="C14" s="15">
        <f>VLOOKUP($A14,[2]Plans!$B$26:$G$42,2,0)</f>
        <v>198684</v>
      </c>
      <c r="D14" s="12"/>
      <c r="E14" s="15">
        <f>VLOOKUP($A14,[2]Plans!$B$6:$G$22,3,0)</f>
        <v>1967433</v>
      </c>
      <c r="F14" s="15">
        <f>VLOOKUP($A14,[2]Plans!$B$26:$G$42,3,0)</f>
        <v>171786</v>
      </c>
      <c r="G14" s="12"/>
      <c r="H14" s="15">
        <f>VLOOKUP($A14,[2]Plans!$B$6:$G$22,4,0)</f>
        <v>2023972</v>
      </c>
      <c r="I14" s="15">
        <f>VLOOKUP($A14,[2]Plans!$B$26:$G$42,4,0)</f>
        <v>174000</v>
      </c>
      <c r="K14" s="15">
        <f>VLOOKUP($A14,[2]Plans!$B$6:$G$22,5,0)</f>
        <v>2146851</v>
      </c>
      <c r="L14" s="15">
        <f>VLOOKUP($A14,[2]Plans!$B$26:$G$42,5,0)</f>
        <v>167079</v>
      </c>
      <c r="N14" s="15">
        <f>VLOOKUP($A14,[2]Plans!$B$6:$G$22,6,0)</f>
        <v>2486352</v>
      </c>
      <c r="O14" s="15">
        <f>VLOOKUP($A14,[2]Plans!$B$26:$G$42,6,0)</f>
        <v>163726</v>
      </c>
      <c r="Q14" s="15"/>
      <c r="R14" s="15"/>
    </row>
    <row r="15" spans="1:24" x14ac:dyDescent="0.25">
      <c r="A15" s="14" t="str">
        <f>'[2]Final Outturn'!B10</f>
        <v>DoF</v>
      </c>
      <c r="B15" s="15">
        <f>VLOOKUP($A15,[2]Plans!$B$6:$G$22,2,0)</f>
        <v>167749</v>
      </c>
      <c r="C15" s="15">
        <f>VLOOKUP($A15,[2]Plans!$B$26:$G$42,2,0)</f>
        <v>34584</v>
      </c>
      <c r="D15" s="12"/>
      <c r="E15" s="15">
        <f>VLOOKUP($A15,[2]Plans!$B$6:$G$22,3,0)</f>
        <v>187628</v>
      </c>
      <c r="F15" s="15">
        <f>VLOOKUP($A15,[2]Plans!$B$26:$G$42,3,0)</f>
        <v>32084</v>
      </c>
      <c r="G15" s="12"/>
      <c r="H15" s="15">
        <f>VLOOKUP($A15,[2]Plans!$B$6:$G$22,4,0)</f>
        <v>180798</v>
      </c>
      <c r="I15" s="15">
        <f>VLOOKUP($A15,[2]Plans!$B$26:$G$42,4,0)</f>
        <v>36940</v>
      </c>
      <c r="K15" s="15">
        <f>VLOOKUP($A15,[2]Plans!$B$6:$G$22,5,0)</f>
        <v>205986</v>
      </c>
      <c r="L15" s="15">
        <f>VLOOKUP($A15,[2]Plans!$B$26:$G$42,5,0)</f>
        <v>30838</v>
      </c>
      <c r="N15" s="15">
        <f>VLOOKUP($A15,[2]Plans!$B$6:$G$22,6,0)</f>
        <v>635402</v>
      </c>
      <c r="O15" s="15">
        <f>VLOOKUP($A15,[2]Plans!$B$26:$G$42,6,0)</f>
        <v>18890</v>
      </c>
      <c r="Q15" s="15"/>
      <c r="R15" s="15"/>
    </row>
    <row r="16" spans="1:24" x14ac:dyDescent="0.25">
      <c r="A16" s="14" t="str">
        <f>'[2]Final Outturn'!B11</f>
        <v>DoH</v>
      </c>
      <c r="B16" s="15">
        <f>VLOOKUP($A16,[2]Plans!$B$6:$G$22,2,0)</f>
        <v>5104528</v>
      </c>
      <c r="C16" s="15">
        <f>VLOOKUP($A16,[2]Plans!$B$26:$G$42,2,0)</f>
        <v>243584</v>
      </c>
      <c r="D16" s="12"/>
      <c r="E16" s="15">
        <f>VLOOKUP($A16,[2]Plans!$B$6:$G$22,3,0)</f>
        <v>5339387</v>
      </c>
      <c r="F16" s="15">
        <f>VLOOKUP($A16,[2]Plans!$B$26:$G$42,3,0)</f>
        <v>221998</v>
      </c>
      <c r="G16" s="12"/>
      <c r="H16" s="15">
        <f>VLOOKUP($A16,[2]Plans!$B$6:$G$22,4,0)</f>
        <v>5676913</v>
      </c>
      <c r="I16" s="15">
        <f>VLOOKUP($A16,[2]Plans!$B$26:$G$42,4,0)</f>
        <v>262766</v>
      </c>
      <c r="K16" s="15">
        <f>VLOOKUP($A16,[2]Plans!$B$6:$G$22,5,0)</f>
        <v>6152559</v>
      </c>
      <c r="L16" s="15">
        <f>VLOOKUP($A16,[2]Plans!$B$26:$G$42,5,0)</f>
        <v>275183</v>
      </c>
      <c r="N16" s="15">
        <f>VLOOKUP($A16,[2]Plans!$B$6:$G$22,6,0)</f>
        <v>7314455</v>
      </c>
      <c r="O16" s="15">
        <f>VLOOKUP($A16,[2]Plans!$B$26:$G$42,6,0)</f>
        <v>358196</v>
      </c>
      <c r="Q16" s="15"/>
      <c r="R16" s="15"/>
    </row>
    <row r="17" spans="1:18" x14ac:dyDescent="0.25">
      <c r="A17" s="14" t="str">
        <f>'[2]Final Outturn'!B12</f>
        <v>DfI</v>
      </c>
      <c r="B17" s="15">
        <f>VLOOKUP($A17,[2]Plans!$B$6:$G$22,2,0)</f>
        <v>480838</v>
      </c>
      <c r="C17" s="15">
        <f>VLOOKUP($A17,[2]Plans!$B$26:$G$42,2,0)</f>
        <v>412344</v>
      </c>
      <c r="D17" s="12"/>
      <c r="E17" s="15">
        <f>VLOOKUP($A17,[2]Plans!$B$6:$G$22,3,0)</f>
        <v>494231</v>
      </c>
      <c r="F17" s="15">
        <f>VLOOKUP($A17,[2]Plans!$B$26:$G$42,3,0)</f>
        <v>424303</v>
      </c>
      <c r="G17" s="12"/>
      <c r="H17" s="15">
        <f>VLOOKUP($A17,[2]Plans!$B$6:$G$22,4,0)</f>
        <v>512474</v>
      </c>
      <c r="I17" s="15">
        <f>VLOOKUP($A17,[2]Plans!$B$26:$G$42,4,0)</f>
        <v>518838</v>
      </c>
      <c r="K17" s="15">
        <f>VLOOKUP($A17,[2]Plans!$B$6:$G$22,5,0)</f>
        <v>513189</v>
      </c>
      <c r="L17" s="15">
        <f>VLOOKUP($A17,[2]Plans!$B$26:$G$42,5,0)</f>
        <v>505552</v>
      </c>
      <c r="N17" s="15">
        <f>VLOOKUP($A17,[2]Plans!$B$6:$G$22,6,0)</f>
        <v>810923</v>
      </c>
      <c r="O17" s="15">
        <f>VLOOKUP($A17,[2]Plans!$B$26:$G$42,6,0)</f>
        <v>588337</v>
      </c>
      <c r="Q17" s="15"/>
      <c r="R17" s="15"/>
    </row>
    <row r="18" spans="1:18" x14ac:dyDescent="0.25">
      <c r="A18" s="14" t="str">
        <f>'[2]Final Outturn'!B13</f>
        <v>DOJ</v>
      </c>
      <c r="B18" s="15">
        <f>VLOOKUP($A18,[2]Plans!$B$6:$G$22,2,0)</f>
        <v>1127965</v>
      </c>
      <c r="C18" s="15">
        <f>VLOOKUP($A18,[2]Plans!$B$26:$G$42,2,0)</f>
        <v>57930</v>
      </c>
      <c r="D18" s="12"/>
      <c r="E18" s="15">
        <f>VLOOKUP($A18,[2]Plans!$B$6:$G$22,3,0)</f>
        <v>1110614</v>
      </c>
      <c r="F18" s="15">
        <f>VLOOKUP($A18,[2]Plans!$B$26:$G$42,3,0)</f>
        <v>58930</v>
      </c>
      <c r="G18" s="12"/>
      <c r="H18" s="15">
        <f>VLOOKUP($A18,[2]Plans!$B$6:$G$22,4,0)</f>
        <v>1113603</v>
      </c>
      <c r="I18" s="15">
        <f>VLOOKUP($A18,[2]Plans!$B$26:$G$42,4,0)</f>
        <v>91041</v>
      </c>
      <c r="K18" s="15">
        <f>VLOOKUP($A18,[2]Plans!$B$6:$G$22,5,0)</f>
        <v>1174555</v>
      </c>
      <c r="L18" s="15">
        <f>VLOOKUP($A18,[2]Plans!$B$26:$G$42,5,0)</f>
        <v>79304</v>
      </c>
      <c r="N18" s="15">
        <f>VLOOKUP($A18,[2]Plans!$B$6:$G$22,6,0)</f>
        <v>1215377</v>
      </c>
      <c r="O18" s="15">
        <f>VLOOKUP($A18,[2]Plans!$B$26:$G$42,6,0)</f>
        <v>75063</v>
      </c>
      <c r="Q18" s="15"/>
      <c r="R18" s="15"/>
    </row>
    <row r="19" spans="1:18" x14ac:dyDescent="0.25">
      <c r="A19" s="14" t="str">
        <f>'[2]Final Outturn'!B14</f>
        <v>TEO</v>
      </c>
      <c r="B19" s="15">
        <f>VLOOKUP($A19,[2]Plans!$B$6:$G$22,2,0)</f>
        <v>77926</v>
      </c>
      <c r="C19" s="15">
        <f>VLOOKUP($A19,[2]Plans!$B$26:$G$42,2,0)</f>
        <v>17541</v>
      </c>
      <c r="D19" s="12"/>
      <c r="E19" s="15">
        <f>VLOOKUP($A19,[2]Plans!$B$6:$G$22,3,0)</f>
        <v>76776</v>
      </c>
      <c r="F19" s="15">
        <f>VLOOKUP($A19,[2]Plans!$B$26:$G$42,3,0)</f>
        <v>62320</v>
      </c>
      <c r="G19" s="12"/>
      <c r="H19" s="15">
        <f>VLOOKUP($A19,[2]Plans!$B$6:$G$22,4,0)</f>
        <v>74055</v>
      </c>
      <c r="I19" s="15">
        <f>VLOOKUP($A19,[2]Plans!$B$26:$G$42,4,0)</f>
        <v>15661</v>
      </c>
      <c r="K19" s="15">
        <f>VLOOKUP($A19,[2]Plans!$B$6:$G$22,5,0)</f>
        <v>75904</v>
      </c>
      <c r="L19" s="15">
        <f>VLOOKUP($A19,[2]Plans!$B$26:$G$42,5,0)</f>
        <v>43010</v>
      </c>
      <c r="N19" s="15">
        <f>VLOOKUP($A19,[2]Plans!$B$6:$G$22,6,0)</f>
        <v>100258</v>
      </c>
      <c r="O19" s="15">
        <f>VLOOKUP($A19,[2]Plans!$B$26:$G$42,6,0)</f>
        <v>119781</v>
      </c>
      <c r="Q19" s="15"/>
      <c r="R19" s="15"/>
    </row>
    <row r="20" spans="1:18" x14ac:dyDescent="0.25">
      <c r="A20" s="14" t="str">
        <f>'[2]Final Outturn'!B15</f>
        <v>FSA</v>
      </c>
      <c r="B20" s="15">
        <f>VLOOKUP($A20,[2]Plans!$B$6:$G$22,2,0)</f>
        <v>8156</v>
      </c>
      <c r="C20" s="15">
        <f>VLOOKUP($A20,[2]Plans!$B$26:$G$42,2,0)</f>
        <v>150</v>
      </c>
      <c r="D20" s="12"/>
      <c r="E20" s="15">
        <f>VLOOKUP($A20,[2]Plans!$B$6:$G$22,3,0)</f>
        <v>8161</v>
      </c>
      <c r="F20" s="15">
        <f>VLOOKUP($A20,[2]Plans!$B$26:$G$42,3,0)</f>
        <v>223</v>
      </c>
      <c r="G20" s="12"/>
      <c r="H20" s="15">
        <f>VLOOKUP($A20,[2]Plans!$B$6:$G$22,4,0)</f>
        <v>8423</v>
      </c>
      <c r="I20" s="15">
        <f>VLOOKUP($A20,[2]Plans!$B$26:$G$42,4,0)</f>
        <v>130</v>
      </c>
      <c r="K20" s="15">
        <f>VLOOKUP($A20,[2]Plans!$B$6:$G$22,5,0)</f>
        <v>10062</v>
      </c>
      <c r="L20" s="15">
        <f>VLOOKUP($A20,[2]Plans!$B$26:$G$42,5,0)</f>
        <v>161</v>
      </c>
      <c r="N20" s="15">
        <f>VLOOKUP($A20,[2]Plans!$B$6:$G$22,6,0)</f>
        <v>11191</v>
      </c>
      <c r="O20" s="15">
        <f>VLOOKUP($A20,[2]Plans!$B$26:$G$42,6,0)</f>
        <v>100</v>
      </c>
      <c r="Q20" s="15"/>
      <c r="R20" s="15"/>
    </row>
    <row r="21" spans="1:18" x14ac:dyDescent="0.25">
      <c r="A21" s="14" t="str">
        <f>'[2]Final Outturn'!B16</f>
        <v>NIA</v>
      </c>
      <c r="B21" s="15">
        <f>VLOOKUP($A21,[2]Plans!$B$6:$G$22,2,0)</f>
        <v>40495</v>
      </c>
      <c r="C21" s="15">
        <f>VLOOKUP($A21,[2]Plans!$B$26:$G$42,2,0)</f>
        <v>1322</v>
      </c>
      <c r="D21" s="12"/>
      <c r="E21" s="15">
        <f>VLOOKUP($A21,[2]Plans!$B$6:$G$22,3,0)</f>
        <v>36110</v>
      </c>
      <c r="F21" s="15">
        <f>VLOOKUP($A21,[2]Plans!$B$26:$G$42,3,0)</f>
        <v>404</v>
      </c>
      <c r="G21" s="12"/>
      <c r="H21" s="15">
        <f>VLOOKUP($A21,[2]Plans!$B$6:$G$22,4,0)</f>
        <v>34826</v>
      </c>
      <c r="I21" s="15">
        <f>VLOOKUP($A21,[2]Plans!$B$26:$G$42,4,0)</f>
        <v>236</v>
      </c>
      <c r="K21" s="15">
        <f>VLOOKUP($A21,[2]Plans!$B$6:$G$22,5,0)</f>
        <v>36278</v>
      </c>
      <c r="L21" s="15">
        <f>VLOOKUP($A21,[2]Plans!$B$26:$G$42,5,0)</f>
        <v>262</v>
      </c>
      <c r="N21" s="15">
        <f>VLOOKUP($A21,[2]Plans!$B$6:$G$22,6,0)</f>
        <v>45051</v>
      </c>
      <c r="O21" s="15">
        <f>VLOOKUP($A21,[2]Plans!$B$26:$G$42,6,0)</f>
        <v>970</v>
      </c>
      <c r="Q21" s="15"/>
      <c r="R21" s="15"/>
    </row>
    <row r="22" spans="1:18" x14ac:dyDescent="0.25">
      <c r="A22" s="14" t="str">
        <f>'[2]Final Outturn'!B17</f>
        <v>NIAO</v>
      </c>
      <c r="B22" s="15">
        <f>VLOOKUP($A22,[2]Plans!$B$6:$G$22,2,0)</f>
        <v>8035</v>
      </c>
      <c r="C22" s="15">
        <f>VLOOKUP($A22,[2]Plans!$B$26:$G$42,2,0)</f>
        <v>20</v>
      </c>
      <c r="D22" s="12"/>
      <c r="E22" s="15">
        <f>VLOOKUP($A22,[2]Plans!$B$6:$G$22,3,0)</f>
        <v>7752</v>
      </c>
      <c r="F22" s="15">
        <f>VLOOKUP($A22,[2]Plans!$B$26:$G$42,3,0)</f>
        <v>82</v>
      </c>
      <c r="G22" s="12"/>
      <c r="H22" s="15">
        <f>VLOOKUP($A22,[2]Plans!$B$6:$G$22,4,0)</f>
        <v>7391</v>
      </c>
      <c r="I22" s="15">
        <f>VLOOKUP($A22,[2]Plans!$B$26:$G$42,4,0)</f>
        <v>58</v>
      </c>
      <c r="K22" s="15">
        <f>VLOOKUP($A22,[2]Plans!$B$6:$G$22,5,0)</f>
        <v>6746</v>
      </c>
      <c r="L22" s="15">
        <f>VLOOKUP($A22,[2]Plans!$B$26:$G$42,5,0)</f>
        <v>438</v>
      </c>
      <c r="N22" s="15">
        <f>VLOOKUP($A22,[2]Plans!$B$6:$G$22,6,0)</f>
        <v>7490</v>
      </c>
      <c r="O22" s="15">
        <f>VLOOKUP($A22,[2]Plans!$B$26:$G$42,6,0)</f>
        <v>580</v>
      </c>
      <c r="Q22" s="15"/>
      <c r="R22" s="15"/>
    </row>
    <row r="23" spans="1:18" x14ac:dyDescent="0.25">
      <c r="A23" s="14" t="str">
        <f>'[2]Final Outturn'!B18</f>
        <v>NIAUR</v>
      </c>
      <c r="B23" s="15">
        <f>VLOOKUP($A23,[2]Plans!$B$6:$G$22,2,0)</f>
        <v>114</v>
      </c>
      <c r="C23" s="15">
        <f>VLOOKUP($A23,[2]Plans!$B$26:$G$42,2,0)</f>
        <v>11</v>
      </c>
      <c r="D23" s="12"/>
      <c r="E23" s="15">
        <f>VLOOKUP($A23,[2]Plans!$B$6:$G$22,3,0)</f>
        <v>128</v>
      </c>
      <c r="F23" s="15">
        <f>VLOOKUP($A23,[2]Plans!$B$26:$G$42,3,0)</f>
        <v>10</v>
      </c>
      <c r="G23" s="12"/>
      <c r="H23" s="15">
        <f>VLOOKUP($A23,[2]Plans!$B$6:$G$22,4,0)</f>
        <v>146</v>
      </c>
      <c r="I23" s="15">
        <f>VLOOKUP($A23,[2]Plans!$B$26:$G$42,4,0)</f>
        <v>13</v>
      </c>
      <c r="K23" s="15">
        <f>VLOOKUP($A23,[2]Plans!$B$6:$G$22,5,0)</f>
        <v>83</v>
      </c>
      <c r="L23" s="15">
        <f>VLOOKUP($A23,[2]Plans!$B$26:$G$42,5,0)</f>
        <v>15</v>
      </c>
      <c r="N23" s="15">
        <f>VLOOKUP($A23,[2]Plans!$B$6:$G$22,6,0)</f>
        <v>106</v>
      </c>
      <c r="O23" s="15">
        <f>VLOOKUP($A23,[2]Plans!$B$26:$G$42,6,0)</f>
        <v>5</v>
      </c>
      <c r="Q23" s="15"/>
      <c r="R23" s="15"/>
    </row>
    <row r="24" spans="1:18" x14ac:dyDescent="0.25">
      <c r="A24" s="14" t="str">
        <f>'[2]Final Outturn'!B19</f>
        <v>NIPSO</v>
      </c>
      <c r="B24" s="15">
        <f>VLOOKUP($A24,[2]Plans!$B$6:$G$22,2,0)</f>
        <v>2277</v>
      </c>
      <c r="C24" s="15">
        <f>VLOOKUP($A24,[2]Plans!$B$26:$G$42,2,0)</f>
        <v>8</v>
      </c>
      <c r="D24" s="12"/>
      <c r="E24" s="15">
        <f>VLOOKUP($A24,[2]Plans!$B$6:$G$22,3,0)</f>
        <v>2524</v>
      </c>
      <c r="F24" s="15">
        <f>VLOOKUP($A24,[2]Plans!$B$26:$G$42,3,0)</f>
        <v>15</v>
      </c>
      <c r="G24" s="12"/>
      <c r="H24" s="15">
        <f>VLOOKUP($A24,[2]Plans!$B$6:$G$22,4,0)</f>
        <v>2741</v>
      </c>
      <c r="I24" s="15">
        <f>VLOOKUP($A24,[2]Plans!$B$26:$G$42,4,0)</f>
        <v>100</v>
      </c>
      <c r="K24" s="15">
        <f>VLOOKUP($A24,[2]Plans!$B$6:$G$22,5,0)</f>
        <v>2916</v>
      </c>
      <c r="L24" s="15">
        <f>VLOOKUP($A24,[2]Plans!$B$26:$G$42,5,0)</f>
        <v>770</v>
      </c>
      <c r="N24" s="15">
        <f>VLOOKUP($A24,[2]Plans!$B$6:$G$22,6,0)</f>
        <v>3234</v>
      </c>
      <c r="O24" s="15">
        <f>VLOOKUP($A24,[2]Plans!$B$26:$G$42,6,0)</f>
        <v>45</v>
      </c>
      <c r="Q24" s="15"/>
      <c r="R24" s="15"/>
    </row>
    <row r="25" spans="1:18" x14ac:dyDescent="0.25">
      <c r="A25" s="14" t="str">
        <f>'[2]Final Outturn'!B20</f>
        <v>PPS</v>
      </c>
      <c r="B25" s="15">
        <f>VLOOKUP($A25,[2]Plans!$B$6:$G$22,2,0)</f>
        <v>33533</v>
      </c>
      <c r="C25" s="15">
        <f>VLOOKUP($A25,[2]Plans!$B$26:$G$42,2,0)</f>
        <v>1417</v>
      </c>
      <c r="D25" s="12"/>
      <c r="E25" s="15">
        <f>VLOOKUP($A25,[2]Plans!$B$6:$G$22,3,0)</f>
        <v>34433</v>
      </c>
      <c r="F25" s="15">
        <f>VLOOKUP($A25,[2]Plans!$B$26:$G$42,3,0)</f>
        <v>900</v>
      </c>
      <c r="G25" s="12"/>
      <c r="H25" s="15">
        <f>VLOOKUP($A25,[2]Plans!$B$6:$G$22,4,0)</f>
        <v>34073</v>
      </c>
      <c r="I25" s="15">
        <f>VLOOKUP($A25,[2]Plans!$B$26:$G$42,4,0)</f>
        <v>900</v>
      </c>
      <c r="K25" s="15">
        <f>VLOOKUP($A25,[2]Plans!$B$6:$G$22,5,0)</f>
        <v>37030</v>
      </c>
      <c r="L25" s="15">
        <f>VLOOKUP($A25,[2]Plans!$B$26:$G$42,5,0)</f>
        <v>910</v>
      </c>
      <c r="N25" s="15">
        <f>VLOOKUP($A25,[2]Plans!$B$6:$G$22,6,0)</f>
        <v>37605</v>
      </c>
      <c r="O25" s="15">
        <f>VLOOKUP($A25,[2]Plans!$B$26:$G$42,6,0)</f>
        <v>654</v>
      </c>
      <c r="Q25" s="15"/>
      <c r="R25" s="15"/>
    </row>
    <row r="26" spans="1:18" s="28" customFormat="1" x14ac:dyDescent="0.25">
      <c r="A26" s="20" t="str">
        <f>'[2]Final Outturn'!B21</f>
        <v>Total Minor Departments</v>
      </c>
      <c r="B26" s="23">
        <f>VLOOKUP($A26,[2]Plans!$B$6:$G$22,2,0)</f>
        <v>92610</v>
      </c>
      <c r="C26" s="23">
        <f>VLOOKUP($A26,[2]Plans!$B$26:$G$42,2,0)</f>
        <v>2928</v>
      </c>
      <c r="D26" s="21"/>
      <c r="E26" s="23">
        <f>VLOOKUP($A26,[2]Plans!$B$6:$G$22,3,0)</f>
        <v>89108</v>
      </c>
      <c r="F26" s="23">
        <f>VLOOKUP($A26,[2]Plans!$B$26:$G$42,3,0)</f>
        <v>1634</v>
      </c>
      <c r="G26" s="21"/>
      <c r="H26" s="23">
        <f>VLOOKUP($A26,[2]Plans!$B$6:$G$22,4,0)</f>
        <v>87600</v>
      </c>
      <c r="I26" s="23">
        <f>VLOOKUP($A26,[2]Plans!$B$26:$G$42,4,0)</f>
        <v>1437</v>
      </c>
      <c r="J26" s="22"/>
      <c r="K26" s="23">
        <f>VLOOKUP($A26,[2]Plans!$B$6:$G$22,5,0)</f>
        <v>93115</v>
      </c>
      <c r="L26" s="23">
        <f>VLOOKUP($A26,[2]Plans!$B$26:$G$42,5,0)</f>
        <v>2556</v>
      </c>
      <c r="N26" s="23">
        <f>VLOOKUP($A26,[2]Plans!$B$6:$G$22,6,0)</f>
        <v>104677</v>
      </c>
      <c r="O26" s="23">
        <f>VLOOKUP($A26,[2]Plans!$B$26:$G$42,6,0)</f>
        <v>2354</v>
      </c>
      <c r="Q26" s="23"/>
      <c r="R26" s="23"/>
    </row>
    <row r="27" spans="1:18" s="29" customFormat="1" x14ac:dyDescent="0.25">
      <c r="A27" s="16" t="str">
        <f>'[2]Final Outturn'!B22</f>
        <v>Total Departments</v>
      </c>
      <c r="B27" s="19">
        <f>VLOOKUP($A27,[2]Plans!$B$6:$G$22,2,0)</f>
        <v>11108806</v>
      </c>
      <c r="C27" s="19">
        <f>VLOOKUP($A27,[2]Plans!$B$26:$G$42,2,0)</f>
        <v>1237070</v>
      </c>
      <c r="D27" s="17"/>
      <c r="E27" s="19">
        <f>VLOOKUP($A27,[2]Plans!$B$6:$G$22,3,0)</f>
        <v>11289436</v>
      </c>
      <c r="F27" s="19">
        <f>VLOOKUP($A27,[2]Plans!$B$26:$G$42,3,0)</f>
        <v>1194628</v>
      </c>
      <c r="G27" s="17"/>
      <c r="H27" s="19">
        <f>VLOOKUP($A27,[2]Plans!$B$6:$G$22,4,0)</f>
        <v>11685782</v>
      </c>
      <c r="I27" s="19">
        <f>VLOOKUP($A27,[2]Plans!$B$26:$G$42,4,0)</f>
        <v>1376444</v>
      </c>
      <c r="J27" s="18"/>
      <c r="K27" s="19">
        <f>VLOOKUP($A27,[2]Plans!$B$6:$G$22,5,0)</f>
        <v>12413432</v>
      </c>
      <c r="L27" s="19">
        <f>VLOOKUP($A27,[2]Plans!$B$26:$G$42,5,0)</f>
        <v>1459605</v>
      </c>
      <c r="N27" s="19">
        <f>VLOOKUP($A27,[2]Plans!$B$6:$G$22,6,0)</f>
        <v>16042307</v>
      </c>
      <c r="O27" s="19">
        <f>VLOOKUP($A27,[2]Plans!$B$26:$G$42,6,0)</f>
        <v>1740162</v>
      </c>
      <c r="Q27" s="19"/>
      <c r="R27" s="19"/>
    </row>
    <row r="28" spans="1:18" x14ac:dyDescent="0.25">
      <c r="A28" s="12"/>
      <c r="B28" s="12"/>
      <c r="C28" s="12"/>
      <c r="D28" s="12"/>
      <c r="E28" s="12"/>
      <c r="F28" s="12"/>
      <c r="G28" s="12"/>
    </row>
    <row r="29" spans="1:18" x14ac:dyDescent="0.25">
      <c r="A29" s="12"/>
      <c r="B29" s="12"/>
      <c r="C29" s="12"/>
      <c r="D29" s="12"/>
      <c r="E29" s="12"/>
      <c r="F29" s="12"/>
      <c r="G29" s="12"/>
    </row>
    <row r="30" spans="1:18" x14ac:dyDescent="0.25">
      <c r="A30" s="4"/>
    </row>
    <row r="31" spans="1:18" x14ac:dyDescent="0.25">
      <c r="A31" s="4"/>
    </row>
  </sheetData>
  <mergeCells count="7">
    <mergeCell ref="Q9:R9"/>
    <mergeCell ref="A1:A2"/>
    <mergeCell ref="B9:C9"/>
    <mergeCell ref="E9:F9"/>
    <mergeCell ref="H9:I9"/>
    <mergeCell ref="K9:L9"/>
    <mergeCell ref="N9:O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82A5-085B-4C0D-8586-9DBB1CA21AE3}">
  <sheetPr>
    <tabColor theme="9" tint="0.79998168889431442"/>
  </sheetPr>
  <dimension ref="A1:U50"/>
  <sheetViews>
    <sheetView showGridLines="0" zoomScaleNormal="100" workbookViewId="0">
      <pane xSplit="1" ySplit="6" topLeftCell="B14" activePane="bottomRight" state="frozen"/>
      <selection pane="topRight"/>
      <selection pane="bottomLeft"/>
      <selection pane="bottomRight" activeCell="N31" sqref="N31:Q31"/>
    </sheetView>
  </sheetViews>
  <sheetFormatPr defaultRowHeight="15" outlineLevelRow="1" x14ac:dyDescent="0.25"/>
  <cols>
    <col min="1" max="1" width="65.140625" customWidth="1"/>
    <col min="2" max="2" width="19.7109375" bestFit="1" customWidth="1"/>
    <col min="3" max="3" width="15.42578125" bestFit="1" customWidth="1"/>
    <col min="4" max="4" width="16.85546875" customWidth="1"/>
    <col min="5" max="5" width="10.42578125" customWidth="1"/>
    <col min="6" max="6" width="20" bestFit="1" customWidth="1"/>
    <col min="7" max="7" width="15.85546875" bestFit="1" customWidth="1"/>
    <col min="8" max="8" width="17.85546875" bestFit="1" customWidth="1"/>
    <col min="9" max="9" width="9.28515625" bestFit="1" customWidth="1"/>
    <col min="10" max="10" width="20" bestFit="1" customWidth="1"/>
    <col min="11" max="11" width="15.85546875" bestFit="1" customWidth="1"/>
    <col min="12" max="12" width="17.85546875" bestFit="1" customWidth="1"/>
    <col min="13" max="13" width="9.28515625" bestFit="1" customWidth="1"/>
    <col min="14" max="14" width="20" bestFit="1" customWidth="1"/>
    <col min="15" max="15" width="15.85546875" bestFit="1" customWidth="1"/>
    <col min="16" max="16" width="17.85546875" bestFit="1" customWidth="1"/>
    <col min="17" max="17" width="9.28515625" bestFit="1" customWidth="1"/>
    <col min="18" max="18" width="20" bestFit="1" customWidth="1"/>
    <col min="19" max="19" width="15.85546875" bestFit="1" customWidth="1"/>
    <col min="20" max="20" width="17.85546875" bestFit="1" customWidth="1"/>
    <col min="21" max="21" width="9.28515625" bestFit="1" customWidth="1"/>
  </cols>
  <sheetData>
    <row r="1" spans="1:21" x14ac:dyDescent="0.25">
      <c r="A1" s="332" t="s">
        <v>0</v>
      </c>
    </row>
    <row r="2" spans="1:21" ht="6" customHeight="1" x14ac:dyDescent="0.25">
      <c r="A2" s="332"/>
    </row>
    <row r="3" spans="1:21" s="112" customFormat="1" ht="18" customHeight="1" x14ac:dyDescent="0.25">
      <c r="A3" s="369" t="s">
        <v>49</v>
      </c>
      <c r="B3" s="369"/>
      <c r="C3" s="369"/>
      <c r="D3" s="369"/>
      <c r="E3" s="369"/>
      <c r="F3" s="369"/>
      <c r="G3" s="124"/>
      <c r="H3" s="124"/>
      <c r="J3" s="124"/>
      <c r="L3" s="124"/>
      <c r="M3" s="124"/>
      <c r="N3" s="124"/>
      <c r="O3" s="124"/>
      <c r="P3" s="124"/>
      <c r="Q3" s="124"/>
      <c r="R3" s="124"/>
      <c r="U3" s="332"/>
    </row>
    <row r="4" spans="1:21" ht="18" customHeight="1" x14ac:dyDescent="0.25">
      <c r="B4" s="6"/>
      <c r="C4" s="6"/>
      <c r="D4" s="6"/>
      <c r="E4" s="6"/>
      <c r="F4" s="6"/>
      <c r="G4" s="6"/>
      <c r="H4" s="6"/>
      <c r="I4" s="6"/>
      <c r="J4" s="6"/>
      <c r="K4" s="6"/>
      <c r="L4" s="6"/>
      <c r="M4" s="6"/>
      <c r="N4" s="6"/>
      <c r="O4" s="6"/>
      <c r="P4" s="6"/>
      <c r="Q4" s="6"/>
      <c r="R4" s="6"/>
    </row>
    <row r="5" spans="1:21" ht="14.45" customHeight="1" x14ac:dyDescent="0.25">
      <c r="A5" s="139" t="s">
        <v>50</v>
      </c>
      <c r="B5" s="374" t="s">
        <v>51</v>
      </c>
      <c r="C5" s="375"/>
      <c r="D5" s="375"/>
      <c r="E5" s="376"/>
      <c r="F5" s="377" t="s">
        <v>52</v>
      </c>
      <c r="G5" s="377"/>
      <c r="H5" s="377"/>
      <c r="I5" s="378"/>
      <c r="J5" s="370" t="s">
        <v>53</v>
      </c>
      <c r="K5" s="371"/>
      <c r="L5" s="371"/>
      <c r="M5" s="372"/>
      <c r="N5" s="370" t="s">
        <v>54</v>
      </c>
      <c r="O5" s="371"/>
      <c r="P5" s="371"/>
      <c r="Q5" s="372"/>
      <c r="R5" s="370" t="s">
        <v>55</v>
      </c>
      <c r="S5" s="371"/>
      <c r="T5" s="371"/>
      <c r="U5" s="371"/>
    </row>
    <row r="6" spans="1:21" s="37" customFormat="1" x14ac:dyDescent="0.25">
      <c r="A6" s="270"/>
      <c r="B6" s="271" t="s">
        <v>56</v>
      </c>
      <c r="C6" s="143" t="s">
        <v>57</v>
      </c>
      <c r="D6" s="143" t="s">
        <v>58</v>
      </c>
      <c r="E6" s="144" t="s">
        <v>59</v>
      </c>
      <c r="F6" s="143" t="s">
        <v>56</v>
      </c>
      <c r="G6" s="143" t="s">
        <v>57</v>
      </c>
      <c r="H6" s="143" t="s">
        <v>58</v>
      </c>
      <c r="I6" s="144" t="s">
        <v>59</v>
      </c>
      <c r="J6" s="143" t="s">
        <v>56</v>
      </c>
      <c r="K6" s="143" t="s">
        <v>57</v>
      </c>
      <c r="L6" s="143" t="s">
        <v>58</v>
      </c>
      <c r="M6" s="144" t="s">
        <v>59</v>
      </c>
      <c r="N6" s="143" t="s">
        <v>56</v>
      </c>
      <c r="O6" s="143" t="s">
        <v>57</v>
      </c>
      <c r="P6" s="143" t="s">
        <v>58</v>
      </c>
      <c r="Q6" s="144" t="s">
        <v>59</v>
      </c>
      <c r="R6" s="143" t="s">
        <v>56</v>
      </c>
      <c r="S6" s="143" t="s">
        <v>57</v>
      </c>
      <c r="T6" s="143" t="s">
        <v>58</v>
      </c>
      <c r="U6" s="143" t="s">
        <v>59</v>
      </c>
    </row>
    <row r="7" spans="1:21" ht="15.75" customHeight="1" x14ac:dyDescent="0.25">
      <c r="A7" s="159" t="s">
        <v>60</v>
      </c>
      <c r="B7" s="150">
        <f>'Non-ringfenced RDEL by dept'!B7</f>
        <v>205.315</v>
      </c>
      <c r="C7" s="150">
        <f>'Ringfenced RDEL by dept'!B7</f>
        <v>24.457999999999998</v>
      </c>
      <c r="D7" s="150">
        <f>'Conventional CDEL by dept'!B7</f>
        <v>80.882000000000005</v>
      </c>
      <c r="E7" s="151">
        <f>IF('FTC CDEL by dept'!B7="-",0,'FTC CDEL by dept'!B7)</f>
        <v>0</v>
      </c>
      <c r="F7" s="133">
        <f>'Non-ringfenced RDEL by dept'!C7</f>
        <v>578.22199999999998</v>
      </c>
      <c r="G7" s="133">
        <f>'Ringfenced RDEL by dept'!C7</f>
        <v>20.175999999999998</v>
      </c>
      <c r="H7" s="133">
        <f>'Conventional CDEL by dept'!C7</f>
        <v>85.808000000000007</v>
      </c>
      <c r="I7" s="140">
        <f>IF('FTC CDEL by dept'!C7="-",0,'FTC CDEL by dept'!C7)</f>
        <v>0</v>
      </c>
      <c r="J7" s="154">
        <f>'Non-ringfenced RDEL by dept'!D7</f>
        <v>573.83799999999997</v>
      </c>
      <c r="K7" s="154">
        <f>'Ringfenced RDEL by dept'!D7</f>
        <v>24.08</v>
      </c>
      <c r="L7" s="154">
        <f>'Conventional CDEL by dept'!D7</f>
        <v>87.338999999999999</v>
      </c>
      <c r="M7" s="151">
        <f>IF('FTC CDEL by dept'!D7="-",0,'FTC CDEL by dept'!D7)</f>
        <v>0</v>
      </c>
      <c r="N7" s="134">
        <f>'Non-ringfenced RDEL by dept'!E7</f>
        <v>563.05600000000004</v>
      </c>
      <c r="O7" s="134">
        <f>'Ringfenced RDEL by dept'!E7</f>
        <v>31.83</v>
      </c>
      <c r="P7" s="134">
        <f>'Conventional CDEL by dept'!E7</f>
        <v>82.293999999999997</v>
      </c>
      <c r="Q7" s="140">
        <f>IF('FTC CDEL by dept'!E7="-",0,'FTC CDEL by dept'!E7)</f>
        <v>0</v>
      </c>
      <c r="R7" s="154">
        <f>'Non-ringfenced RDEL by dept'!F7</f>
        <v>600.29200000000003</v>
      </c>
      <c r="S7" s="154">
        <f>'Ringfenced RDEL by dept'!F7</f>
        <v>38.463000000000001</v>
      </c>
      <c r="T7" s="154">
        <f>'Conventional CDEL by dept'!F7</f>
        <v>97.319000000000003</v>
      </c>
      <c r="U7" s="154">
        <f>IF('FTC CDEL by dept'!F7="-",0,'FTC CDEL by dept'!F7)</f>
        <v>0</v>
      </c>
    </row>
    <row r="8" spans="1:21" ht="15.75" customHeight="1" x14ac:dyDescent="0.25">
      <c r="A8" s="159" t="s">
        <v>61</v>
      </c>
      <c r="B8" s="150">
        <f>'Non-ringfenced RDEL by dept'!B8</f>
        <v>794.28399999999999</v>
      </c>
      <c r="C8" s="150">
        <f>'Ringfenced RDEL by dept'!B8</f>
        <v>8.9390000000000001</v>
      </c>
      <c r="D8" s="150">
        <f>'Conventional CDEL by dept'!B8</f>
        <v>215.73099999999999</v>
      </c>
      <c r="E8" s="151">
        <f>IF('FTC CDEL by dept'!B8="-",0,'FTC CDEL by dept'!B8)</f>
        <v>-56.652999999999999</v>
      </c>
      <c r="F8" s="133">
        <f>'Non-ringfenced RDEL by dept'!C8</f>
        <v>1091.461</v>
      </c>
      <c r="G8" s="133">
        <f>'Ringfenced RDEL by dept'!C8</f>
        <v>9.0239999999999991</v>
      </c>
      <c r="H8" s="133">
        <f>'Conventional CDEL by dept'!C8</f>
        <v>229.03800000000001</v>
      </c>
      <c r="I8" s="140">
        <f>IF('FTC CDEL by dept'!C8="-",0,'FTC CDEL by dept'!C8)</f>
        <v>0.158</v>
      </c>
      <c r="J8" s="154">
        <f>'Non-ringfenced RDEL by dept'!D8</f>
        <v>958.18200000000002</v>
      </c>
      <c r="K8" s="154">
        <f>'Ringfenced RDEL by dept'!D8</f>
        <v>9.5530000000000008</v>
      </c>
      <c r="L8" s="154">
        <f>'Conventional CDEL by dept'!D8</f>
        <v>276.11399999999998</v>
      </c>
      <c r="M8" s="151">
        <f>IF('FTC CDEL by dept'!D8="-",0,'FTC CDEL by dept'!D8)</f>
        <v>-10.52</v>
      </c>
      <c r="N8" s="134">
        <f>'Non-ringfenced RDEL by dept'!E8</f>
        <v>847.63599999999997</v>
      </c>
      <c r="O8" s="134">
        <f>'Ringfenced RDEL by dept'!E8</f>
        <v>15.106</v>
      </c>
      <c r="P8" s="134">
        <f>'Conventional CDEL by dept'!E8</f>
        <v>269.27</v>
      </c>
      <c r="Q8" s="140">
        <f>IF('FTC CDEL by dept'!E8="-",0,'FTC CDEL by dept'!E8)</f>
        <v>-15.73</v>
      </c>
      <c r="R8" s="154">
        <f>'Non-ringfenced RDEL by dept'!F8</f>
        <v>869.49199999999996</v>
      </c>
      <c r="S8" s="154">
        <f>'Ringfenced RDEL by dept'!F8</f>
        <v>21.640999999999998</v>
      </c>
      <c r="T8" s="154">
        <f>'Conventional CDEL by dept'!F8</f>
        <v>251.245</v>
      </c>
      <c r="U8" s="154">
        <f>IF('FTC CDEL by dept'!F8="-",0,'FTC CDEL by dept'!F8)</f>
        <v>-24.96</v>
      </c>
    </row>
    <row r="9" spans="1:21" ht="15.75" customHeight="1" x14ac:dyDescent="0.25">
      <c r="A9" s="159" t="s">
        <v>62</v>
      </c>
      <c r="B9" s="150">
        <f>'Non-ringfenced RDEL by dept'!B9</f>
        <v>1019.292</v>
      </c>
      <c r="C9" s="150">
        <f>'Ringfenced RDEL by dept'!B9</f>
        <v>193.119</v>
      </c>
      <c r="D9" s="150">
        <f>'Conventional CDEL by dept'!B9</f>
        <v>89.213999999999999</v>
      </c>
      <c r="E9" s="151">
        <f>IF('FTC CDEL by dept'!B9="-",0,'FTC CDEL by dept'!B9)</f>
        <v>-11.207000000000001</v>
      </c>
      <c r="F9" s="133">
        <f>'Non-ringfenced RDEL by dept'!C9</f>
        <v>1287.9970000000001</v>
      </c>
      <c r="G9" s="133">
        <f>'Ringfenced RDEL by dept'!C9</f>
        <v>232.876</v>
      </c>
      <c r="H9" s="133">
        <f>'Conventional CDEL by dept'!C9</f>
        <v>111.36499999999999</v>
      </c>
      <c r="I9" s="140">
        <f>IF('FTC CDEL by dept'!C9="-",0,'FTC CDEL by dept'!C9)</f>
        <v>-23.981999999999999</v>
      </c>
      <c r="J9" s="154">
        <f>'Non-ringfenced RDEL by dept'!D9</f>
        <v>1096.3119999999999</v>
      </c>
      <c r="K9" s="154">
        <f>'Ringfenced RDEL by dept'!D9</f>
        <v>-129.56899999999999</v>
      </c>
      <c r="L9" s="154">
        <f>'Conventional CDEL by dept'!D9</f>
        <v>130.136</v>
      </c>
      <c r="M9" s="151">
        <f>IF('FTC CDEL by dept'!D9="-",0,'FTC CDEL by dept'!D9)</f>
        <v>-18.231000000000002</v>
      </c>
      <c r="N9" s="134">
        <f>'Non-ringfenced RDEL by dept'!E9</f>
        <v>779.928</v>
      </c>
      <c r="O9" s="134">
        <f>'Ringfenced RDEL by dept'!E9</f>
        <v>82.546999999999997</v>
      </c>
      <c r="P9" s="134">
        <f>'Conventional CDEL by dept'!E9</f>
        <v>228.35499999999999</v>
      </c>
      <c r="Q9" s="140">
        <f>IF('FTC CDEL by dept'!E9="-",0,'FTC CDEL by dept'!E9)</f>
        <v>-8.7040000000000006</v>
      </c>
      <c r="R9" s="154">
        <f>'Non-ringfenced RDEL by dept'!F9</f>
        <v>792.798</v>
      </c>
      <c r="S9" s="154">
        <f>'Ringfenced RDEL by dept'!F9</f>
        <v>131.22999999999999</v>
      </c>
      <c r="T9" s="154">
        <f>'Conventional CDEL by dept'!F9</f>
        <v>207.613</v>
      </c>
      <c r="U9" s="154">
        <f>IF('FTC CDEL by dept'!F9="-",0,'FTC CDEL by dept'!F9)</f>
        <v>12.358000000000001</v>
      </c>
    </row>
    <row r="10" spans="1:21" ht="15.75" customHeight="1" x14ac:dyDescent="0.25">
      <c r="A10" s="159" t="s">
        <v>63</v>
      </c>
      <c r="B10" s="150">
        <f>'Non-ringfenced RDEL by dept'!B10</f>
        <v>2143.2559999999999</v>
      </c>
      <c r="C10" s="150">
        <f>'Ringfenced RDEL by dept'!B10</f>
        <v>0.68</v>
      </c>
      <c r="D10" s="150">
        <f>'Conventional CDEL by dept'!B10</f>
        <v>166.18100000000001</v>
      </c>
      <c r="E10" s="151">
        <f>IF('FTC CDEL by dept'!B10="-",0,'FTC CDEL by dept'!B10)</f>
        <v>0</v>
      </c>
      <c r="F10" s="133">
        <f>'Non-ringfenced RDEL by dept'!C10</f>
        <v>2463.2310000000002</v>
      </c>
      <c r="G10" s="133">
        <f>'Ringfenced RDEL by dept'!C10</f>
        <v>0.876</v>
      </c>
      <c r="H10" s="133">
        <f>'Conventional CDEL by dept'!C10</f>
        <v>162.62100000000001</v>
      </c>
      <c r="I10" s="140">
        <f>IF('FTC CDEL by dept'!C10="-",0,'FTC CDEL by dept'!C10)</f>
        <v>0</v>
      </c>
      <c r="J10" s="154">
        <f>'Non-ringfenced RDEL by dept'!D10</f>
        <v>2500.25</v>
      </c>
      <c r="K10" s="154">
        <f>'Ringfenced RDEL by dept'!D10</f>
        <v>1.177</v>
      </c>
      <c r="L10" s="154">
        <f>'Conventional CDEL by dept'!D10</f>
        <v>209.167</v>
      </c>
      <c r="M10" s="151">
        <f>IF('FTC CDEL by dept'!D10="-",0,'FTC CDEL by dept'!D10)</f>
        <v>0</v>
      </c>
      <c r="N10" s="134">
        <f>'Non-ringfenced RDEL by dept'!E10</f>
        <v>2647.49</v>
      </c>
      <c r="O10" s="134">
        <f>'Ringfenced RDEL by dept'!E10</f>
        <v>2.3570000000000002</v>
      </c>
      <c r="P10" s="134">
        <f>'Conventional CDEL by dept'!E10</f>
        <v>211.804</v>
      </c>
      <c r="Q10" s="140">
        <f>IF('FTC CDEL by dept'!E10="-",0,'FTC CDEL by dept'!E10)</f>
        <v>0</v>
      </c>
      <c r="R10" s="154">
        <f>'Non-ringfenced RDEL by dept'!F10</f>
        <v>2877.567</v>
      </c>
      <c r="S10" s="154">
        <f>'Ringfenced RDEL by dept'!F10</f>
        <v>3.0329999999999999</v>
      </c>
      <c r="T10" s="154">
        <f>'Conventional CDEL by dept'!F10</f>
        <v>276.35599999999999</v>
      </c>
      <c r="U10" s="154">
        <f>IF('FTC CDEL by dept'!F10="-",0,'FTC CDEL by dept'!F10)</f>
        <v>0</v>
      </c>
    </row>
    <row r="11" spans="1:21" ht="15.75" customHeight="1" x14ac:dyDescent="0.25">
      <c r="A11" s="159" t="s">
        <v>64</v>
      </c>
      <c r="B11" s="150">
        <f>'Non-ringfenced RDEL by dept'!B11</f>
        <v>167.39400000000001</v>
      </c>
      <c r="C11" s="150">
        <f>'Ringfenced RDEL by dept'!B11</f>
        <v>34.125999999999998</v>
      </c>
      <c r="D11" s="150">
        <f>'Conventional CDEL by dept'!B11</f>
        <v>28.998000000000001</v>
      </c>
      <c r="E11" s="151">
        <f>IF('FTC CDEL by dept'!B11="-",0,'FTC CDEL by dept'!B11)</f>
        <v>0</v>
      </c>
      <c r="F11" s="133">
        <f>'Non-ringfenced RDEL by dept'!C11</f>
        <v>551.54</v>
      </c>
      <c r="G11" s="133">
        <f>'Ringfenced RDEL by dept'!C11</f>
        <v>35.872999999999998</v>
      </c>
      <c r="H11" s="133">
        <f>'Conventional CDEL by dept'!C11</f>
        <v>16.748999999999999</v>
      </c>
      <c r="I11" s="140">
        <f>IF('FTC CDEL by dept'!C11="-",0,'FTC CDEL by dept'!C11)</f>
        <v>0</v>
      </c>
      <c r="J11" s="154">
        <f>'Non-ringfenced RDEL by dept'!D11</f>
        <v>288.33699999999999</v>
      </c>
      <c r="K11" s="154">
        <f>'Ringfenced RDEL by dept'!D11</f>
        <v>34.039000000000001</v>
      </c>
      <c r="L11" s="154">
        <f>'Conventional CDEL by dept'!D11</f>
        <v>32.540999999999997</v>
      </c>
      <c r="M11" s="151">
        <f>IF('FTC CDEL by dept'!D11="-",0,'FTC CDEL by dept'!D11)</f>
        <v>0</v>
      </c>
      <c r="N11" s="134">
        <f>'Non-ringfenced RDEL by dept'!E11</f>
        <v>168.17599999999999</v>
      </c>
      <c r="O11" s="134">
        <f>'Ringfenced RDEL by dept'!E11</f>
        <v>52.043999999999997</v>
      </c>
      <c r="P11" s="134">
        <f>'Conventional CDEL by dept'!E11</f>
        <v>31.757999999999999</v>
      </c>
      <c r="Q11" s="140">
        <f>IF('FTC CDEL by dept'!E11="-",0,'FTC CDEL by dept'!E11)</f>
        <v>0</v>
      </c>
      <c r="R11" s="154">
        <f>'Non-ringfenced RDEL by dept'!F11</f>
        <v>177.45699999999999</v>
      </c>
      <c r="S11" s="154">
        <f>'Ringfenced RDEL by dept'!F11</f>
        <v>52.350999999999999</v>
      </c>
      <c r="T11" s="154">
        <f>'Conventional CDEL by dept'!F11</f>
        <v>34.445</v>
      </c>
      <c r="U11" s="154">
        <f>IF('FTC CDEL by dept'!F11="-",0,'FTC CDEL by dept'!F11)</f>
        <v>0</v>
      </c>
    </row>
    <row r="12" spans="1:21" ht="15.75" customHeight="1" x14ac:dyDescent="0.25">
      <c r="A12" s="159" t="s">
        <v>65</v>
      </c>
      <c r="B12" s="150">
        <f>'Non-ringfenced RDEL by dept'!B12</f>
        <v>5988.8249999999998</v>
      </c>
      <c r="C12" s="150">
        <f>'Ringfenced RDEL by dept'!B12</f>
        <v>150.066</v>
      </c>
      <c r="D12" s="150">
        <f>'Conventional CDEL by dept'!B12</f>
        <v>220.27199999999999</v>
      </c>
      <c r="E12" s="151">
        <f>IF('FTC CDEL by dept'!B12="-",0,'FTC CDEL by dept'!B12)</f>
        <v>-7.4999999999999997E-2</v>
      </c>
      <c r="F12" s="133">
        <f>'Non-ringfenced RDEL by dept'!C12</f>
        <v>7167.7489999999998</v>
      </c>
      <c r="G12" s="133">
        <f>'Ringfenced RDEL by dept'!C12</f>
        <v>150.63499999999999</v>
      </c>
      <c r="H12" s="133">
        <f>'Conventional CDEL by dept'!C12</f>
        <v>354.93599999999998</v>
      </c>
      <c r="I12" s="140">
        <f>IF('FTC CDEL by dept'!C12="-",0,'FTC CDEL by dept'!C12)</f>
        <v>-0.121</v>
      </c>
      <c r="J12" s="154">
        <f>'Non-ringfenced RDEL by dept'!D12</f>
        <v>7050.1679999999997</v>
      </c>
      <c r="K12" s="154">
        <f>'Ringfenced RDEL by dept'!D12</f>
        <v>171.364</v>
      </c>
      <c r="L12" s="154">
        <f>'Conventional CDEL by dept'!D12</f>
        <v>329.60599999999999</v>
      </c>
      <c r="M12" s="151">
        <f>IF('FTC CDEL by dept'!D12="-",0,'FTC CDEL by dept'!D12)</f>
        <v>-0.51200000000000001</v>
      </c>
      <c r="N12" s="134">
        <f>'Non-ringfenced RDEL by dept'!E12</f>
        <v>7319.933</v>
      </c>
      <c r="O12" s="134">
        <f>'Ringfenced RDEL by dept'!E12</f>
        <v>197.27500000000001</v>
      </c>
      <c r="P12" s="134">
        <f>'Conventional CDEL by dept'!E12</f>
        <v>358.13200000000001</v>
      </c>
      <c r="Q12" s="140">
        <f>IF('FTC CDEL by dept'!E12="-",0,'FTC CDEL by dept'!E12)</f>
        <v>-4.9000000000000002E-2</v>
      </c>
      <c r="R12" s="154">
        <f>'Non-ringfenced RDEL by dept'!F12</f>
        <v>7941.12</v>
      </c>
      <c r="S12" s="154">
        <f>'Ringfenced RDEL by dept'!F12</f>
        <v>220.22499999999999</v>
      </c>
      <c r="T12" s="154">
        <f>'Conventional CDEL by dept'!F12</f>
        <v>468.97899999999998</v>
      </c>
      <c r="U12" s="154">
        <f>IF('FTC CDEL by dept'!F12="-",0,'FTC CDEL by dept'!F12)</f>
        <v>-0.05</v>
      </c>
    </row>
    <row r="13" spans="1:21" ht="15.75" customHeight="1" x14ac:dyDescent="0.25">
      <c r="A13" s="159" t="s">
        <v>66</v>
      </c>
      <c r="B13" s="150">
        <f>'Non-ringfenced RDEL by dept'!B13</f>
        <v>405.399</v>
      </c>
      <c r="C13" s="150">
        <f>'Ringfenced RDEL by dept'!B13</f>
        <v>100.53400000000001</v>
      </c>
      <c r="D13" s="150">
        <f>'Conventional CDEL by dept'!B13</f>
        <v>504.79</v>
      </c>
      <c r="E13" s="151">
        <f>IF('FTC CDEL by dept'!B13="-",0,'FTC CDEL by dept'!B13)</f>
        <v>-1.1479999999999999</v>
      </c>
      <c r="F13" s="133">
        <f>'Non-ringfenced RDEL by dept'!C13</f>
        <v>691.80100000000004</v>
      </c>
      <c r="G13" s="133">
        <f>'Ringfenced RDEL by dept'!C13</f>
        <v>107.548</v>
      </c>
      <c r="H13" s="133">
        <f>'Conventional CDEL by dept'!C13</f>
        <v>577.52499999999998</v>
      </c>
      <c r="I13" s="140">
        <f>IF('FTC CDEL by dept'!C13="-",0,'FTC CDEL by dept'!C13)</f>
        <v>9.0060000000000002</v>
      </c>
      <c r="J13" s="154">
        <f>'Non-ringfenced RDEL by dept'!D13</f>
        <v>572.26300000000003</v>
      </c>
      <c r="K13" s="154">
        <f>'Ringfenced RDEL by dept'!D13</f>
        <v>117.28100000000001</v>
      </c>
      <c r="L13" s="154">
        <f>'Conventional CDEL by dept'!D13</f>
        <v>744.30899999999997</v>
      </c>
      <c r="M13" s="151">
        <f>IF('FTC CDEL by dept'!D13="-",0,'FTC CDEL by dept'!D13)</f>
        <v>8.984</v>
      </c>
      <c r="N13" s="134">
        <f>'Non-ringfenced RDEL by dept'!E13</f>
        <v>521.94100000000003</v>
      </c>
      <c r="O13" s="134">
        <f>'Ringfenced RDEL by dept'!E13</f>
        <v>123.07599999999999</v>
      </c>
      <c r="P13" s="134">
        <f>'Conventional CDEL by dept'!E13</f>
        <v>791.33600000000001</v>
      </c>
      <c r="Q13" s="140">
        <f>IF('FTC CDEL by dept'!E13="-",0,'FTC CDEL by dept'!E13)</f>
        <v>5.0960000000000001</v>
      </c>
      <c r="R13" s="154">
        <f>'Non-ringfenced RDEL by dept'!F13</f>
        <v>631.81799999999998</v>
      </c>
      <c r="S13" s="154">
        <f>'Ringfenced RDEL by dept'!F13</f>
        <v>136.46100000000001</v>
      </c>
      <c r="T13" s="154">
        <f>'Conventional CDEL by dept'!F13</f>
        <v>826.04399999999998</v>
      </c>
      <c r="U13" s="154">
        <f>IF('FTC CDEL by dept'!F13="-",0,'FTC CDEL by dept'!F13)</f>
        <v>-1.0620000000000001</v>
      </c>
    </row>
    <row r="14" spans="1:21" ht="15.75" customHeight="1" x14ac:dyDescent="0.25">
      <c r="A14" s="160" t="s">
        <v>67</v>
      </c>
      <c r="B14" s="150">
        <f>'Non-ringfenced RDEL by dept'!B14</f>
        <v>1083.1489999999999</v>
      </c>
      <c r="C14" s="150">
        <f>'Ringfenced RDEL by dept'!B14</f>
        <v>66.305000000000007</v>
      </c>
      <c r="D14" s="150">
        <f>'Conventional CDEL by dept'!B14</f>
        <v>76.402000000000001</v>
      </c>
      <c r="E14" s="151">
        <f>IF('FTC CDEL by dept'!B14="-",0,'FTC CDEL by dept'!B14)</f>
        <v>0</v>
      </c>
      <c r="F14" s="133">
        <f>'Non-ringfenced RDEL by dept'!C14</f>
        <v>1126.578</v>
      </c>
      <c r="G14" s="133">
        <f>'Ringfenced RDEL by dept'!C14</f>
        <v>77.674999999999997</v>
      </c>
      <c r="H14" s="133">
        <f>'Conventional CDEL by dept'!C14</f>
        <v>71.67</v>
      </c>
      <c r="I14" s="140">
        <f>IF('FTC CDEL by dept'!C14="-",0,'FTC CDEL by dept'!C14)</f>
        <v>0</v>
      </c>
      <c r="J14" s="154">
        <f>'Non-ringfenced RDEL by dept'!D14</f>
        <v>1180.174</v>
      </c>
      <c r="K14" s="154">
        <f>'Ringfenced RDEL by dept'!D14</f>
        <v>80.259</v>
      </c>
      <c r="L14" s="154">
        <f>'Conventional CDEL by dept'!D14</f>
        <v>72.463999999999999</v>
      </c>
      <c r="M14" s="151">
        <f>IF('FTC CDEL by dept'!D14="-",0,'FTC CDEL by dept'!D14)</f>
        <v>0</v>
      </c>
      <c r="N14" s="134">
        <f>'Non-ringfenced RDEL by dept'!E14</f>
        <v>1178.24</v>
      </c>
      <c r="O14" s="134">
        <f>'Ringfenced RDEL by dept'!E14</f>
        <v>85.995000000000005</v>
      </c>
      <c r="P14" s="134">
        <f>'Conventional CDEL by dept'!E14</f>
        <v>76.222999999999999</v>
      </c>
      <c r="Q14" s="140">
        <f>IF('FTC CDEL by dept'!E14="-",0,'FTC CDEL by dept'!E14)</f>
        <v>0</v>
      </c>
      <c r="R14" s="154">
        <f>'Non-ringfenced RDEL by dept'!F14</f>
        <v>1258.8889999999999</v>
      </c>
      <c r="S14" s="154">
        <f>'Ringfenced RDEL by dept'!F14</f>
        <v>99.102999999999994</v>
      </c>
      <c r="T14" s="154">
        <f>'Conventional CDEL by dept'!F14</f>
        <v>88.159000000000006</v>
      </c>
      <c r="U14" s="154">
        <f>IF('FTC CDEL by dept'!F14="-",0,'FTC CDEL by dept'!F14)</f>
        <v>0</v>
      </c>
    </row>
    <row r="15" spans="1:21" ht="15.75" customHeight="1" x14ac:dyDescent="0.25">
      <c r="A15" s="161" t="s">
        <v>68</v>
      </c>
      <c r="B15" s="150">
        <f>'Non-ringfenced RDEL by dept'!B15</f>
        <v>72.775000000000006</v>
      </c>
      <c r="C15" s="150">
        <f>'Ringfenced RDEL by dept'!B15</f>
        <v>0.72799999999999998</v>
      </c>
      <c r="D15" s="150">
        <f>'Conventional CDEL by dept'!B15</f>
        <v>15.314</v>
      </c>
      <c r="E15" s="151">
        <f>IF('FTC CDEL by dept'!B15="-",0,'FTC CDEL by dept'!B15)</f>
        <v>25.245999999999999</v>
      </c>
      <c r="F15" s="133">
        <f>'Non-ringfenced RDEL by dept'!C15</f>
        <v>96.381</v>
      </c>
      <c r="G15" s="133">
        <f>'Ringfenced RDEL by dept'!C15</f>
        <v>0.78500000000000003</v>
      </c>
      <c r="H15" s="133">
        <f>'Conventional CDEL by dept'!C15</f>
        <v>13.331</v>
      </c>
      <c r="I15" s="140">
        <f>IF('FTC CDEL by dept'!C15="-",0,'FTC CDEL by dept'!C15)</f>
        <v>105.72499999999999</v>
      </c>
      <c r="J15" s="154">
        <f>'Non-ringfenced RDEL by dept'!D15</f>
        <v>122.71</v>
      </c>
      <c r="K15" s="154">
        <f>'Ringfenced RDEL by dept'!D15</f>
        <v>5.7679999999999998</v>
      </c>
      <c r="L15" s="154">
        <f>'Conventional CDEL by dept'!D15</f>
        <v>12.215999999999999</v>
      </c>
      <c r="M15" s="151">
        <f>IF('FTC CDEL by dept'!D15="-",0,'FTC CDEL by dept'!D15)</f>
        <v>22.8</v>
      </c>
      <c r="N15" s="134">
        <f>'Non-ringfenced RDEL by dept'!E15</f>
        <v>150.07599999999999</v>
      </c>
      <c r="O15" s="134">
        <f>'Ringfenced RDEL by dept'!E15</f>
        <v>-2.1190000000000002</v>
      </c>
      <c r="P15" s="134">
        <f>'Conventional CDEL by dept'!E15</f>
        <v>10.497</v>
      </c>
      <c r="Q15" s="140">
        <f>IF('FTC CDEL by dept'!E15="-",0,'FTC CDEL by dept'!E15)</f>
        <v>50.313000000000002</v>
      </c>
      <c r="R15" s="154">
        <f>'Non-ringfenced RDEL by dept'!F15</f>
        <v>156.244</v>
      </c>
      <c r="S15" s="154">
        <f>'Ringfenced RDEL by dept'!F15</f>
        <v>-5.3760000000000003</v>
      </c>
      <c r="T15" s="154">
        <f>'Conventional CDEL by dept'!F15</f>
        <v>12.398</v>
      </c>
      <c r="U15" s="154">
        <f>IF('FTC CDEL by dept'!F15="-",0,'FTC CDEL by dept'!F15)</f>
        <v>6.266</v>
      </c>
    </row>
    <row r="16" spans="1:21" s="54" customFormat="1" ht="15.75" customHeight="1" x14ac:dyDescent="0.25">
      <c r="A16" s="348" t="s">
        <v>69</v>
      </c>
      <c r="B16" s="150">
        <f>'Non-ringfenced RDEL by dept'!B16</f>
        <v>85.866</v>
      </c>
      <c r="C16" s="150">
        <f>'Ringfenced RDEL by dept'!B16</f>
        <v>5.3659999999999997</v>
      </c>
      <c r="D16" s="150">
        <f>'Conventional CDEL by dept'!B16</f>
        <v>1.8560000000000001</v>
      </c>
      <c r="E16" s="151">
        <f>IF('FTC CDEL by dept'!B16="-",0,'FTC CDEL by dept'!B16)</f>
        <v>0</v>
      </c>
      <c r="F16" s="133">
        <f>'Non-ringfenced RDEL by dept'!C16</f>
        <v>93.701999999999998</v>
      </c>
      <c r="G16" s="133">
        <f>'Ringfenced RDEL by dept'!C16</f>
        <v>5.4729999999999999</v>
      </c>
      <c r="H16" s="133">
        <f>'Conventional CDEL by dept'!C16</f>
        <v>2.2250000000000001</v>
      </c>
      <c r="I16" s="140">
        <f>IF('FTC CDEL by dept'!C16="-",0,'FTC CDEL by dept'!C16)</f>
        <v>0</v>
      </c>
      <c r="J16" s="154">
        <f>'Non-ringfenced RDEL by dept'!D16</f>
        <v>101.934</v>
      </c>
      <c r="K16" s="154">
        <f>'Ringfenced RDEL by dept'!D16</f>
        <v>5.1970000000000001</v>
      </c>
      <c r="L16" s="154">
        <f>'Conventional CDEL by dept'!D16</f>
        <v>4.1310000000000002</v>
      </c>
      <c r="M16" s="151">
        <f>IF('FTC CDEL by dept'!D16="-",0,'FTC CDEL by dept'!D16)</f>
        <v>0</v>
      </c>
      <c r="N16" s="134">
        <f>'Non-ringfenced RDEL by dept'!E16</f>
        <v>105.738</v>
      </c>
      <c r="O16" s="134">
        <f>'Ringfenced RDEL by dept'!E16</f>
        <v>8.5489999999999995</v>
      </c>
      <c r="P16" s="134">
        <f>'Conventional CDEL by dept'!E16</f>
        <v>5.7009999999999996</v>
      </c>
      <c r="Q16" s="140">
        <f>IF('FTC CDEL by dept'!E16="-",0,'FTC CDEL by dept'!E16)</f>
        <v>0</v>
      </c>
      <c r="R16" s="154">
        <f>'Non-ringfenced RDEL by dept'!F16</f>
        <v>108.989</v>
      </c>
      <c r="S16" s="154">
        <f>'Ringfenced RDEL by dept'!F16</f>
        <v>7.2779999999999996</v>
      </c>
      <c r="T16" s="154">
        <f>'Conventional CDEL by dept'!F16</f>
        <v>3.6970000000000001</v>
      </c>
      <c r="U16" s="154">
        <f>IF('FTC CDEL by dept'!F16="-",0,'FTC CDEL by dept'!F16)</f>
        <v>0</v>
      </c>
    </row>
    <row r="17" spans="1:21" s="135" customFormat="1" hidden="1" outlineLevel="1" x14ac:dyDescent="0.25">
      <c r="A17" s="162" t="s">
        <v>70</v>
      </c>
      <c r="B17" s="150"/>
      <c r="C17" s="150"/>
      <c r="D17" s="150"/>
      <c r="E17" s="151"/>
      <c r="F17" s="133"/>
      <c r="G17" s="133"/>
      <c r="H17" s="133"/>
      <c r="I17" s="140"/>
      <c r="J17" s="158"/>
      <c r="K17" s="158"/>
      <c r="L17" s="158"/>
      <c r="M17" s="151"/>
      <c r="N17" s="136"/>
      <c r="O17" s="136"/>
      <c r="P17" s="136"/>
      <c r="Q17" s="140"/>
      <c r="R17" s="158"/>
      <c r="S17" s="158"/>
      <c r="T17" s="158"/>
      <c r="U17" s="154"/>
    </row>
    <row r="18" spans="1:21" hidden="1" outlineLevel="1" x14ac:dyDescent="0.25">
      <c r="A18" s="163" t="s">
        <v>71</v>
      </c>
      <c r="B18" s="152">
        <f>'Non-ringfenced RDEL by dept'!B18</f>
        <v>9.7449999999999992</v>
      </c>
      <c r="C18" s="152">
        <f>'Ringfenced RDEL by dept'!B18</f>
        <v>6.6000000000000003E-2</v>
      </c>
      <c r="D18" s="152">
        <f>'Conventional CDEL by dept'!B18</f>
        <v>0.122</v>
      </c>
      <c r="E18" s="153">
        <f>IF('FTC CDEL by dept'!B18="-",0,'FTC CDEL by dept'!B18)</f>
        <v>0</v>
      </c>
      <c r="F18" s="137">
        <f>'Non-ringfenced RDEL by dept'!C18</f>
        <v>10.448</v>
      </c>
      <c r="G18" s="137">
        <f>'Ringfenced RDEL by dept'!C18</f>
        <v>5.3999999999999999E-2</v>
      </c>
      <c r="H18" s="137">
        <f>'Conventional CDEL by dept'!C18</f>
        <v>9.0999999999999998E-2</v>
      </c>
      <c r="I18" s="141">
        <f>IF('FTC CDEL by dept'!C18="-",0,'FTC CDEL by dept'!C18)</f>
        <v>0</v>
      </c>
      <c r="J18" s="158">
        <f>'Non-ringfenced RDEL by dept'!D18</f>
        <v>12.554</v>
      </c>
      <c r="K18" s="158">
        <f>'Ringfenced RDEL by dept'!D18</f>
        <v>4.9000000000000002E-2</v>
      </c>
      <c r="L18" s="158">
        <f>'Conventional CDEL by dept'!D18</f>
        <v>7.0000000000000001E-3</v>
      </c>
      <c r="M18" s="153">
        <f>IF('FTC CDEL by dept'!D18="-",0,'FTC CDEL by dept'!D18)</f>
        <v>0</v>
      </c>
      <c r="N18" s="136">
        <f>'Non-ringfenced RDEL by dept'!E18</f>
        <v>14.12</v>
      </c>
      <c r="O18" s="136">
        <f>'Ringfenced RDEL by dept'!E18</f>
        <v>0.153</v>
      </c>
      <c r="P18" s="136">
        <f>'Conventional CDEL by dept'!E18</f>
        <v>0.51300000000000001</v>
      </c>
      <c r="Q18" s="141">
        <f>IF('FTC CDEL by dept'!E18="-",0,'FTC CDEL by dept'!E18)</f>
        <v>0</v>
      </c>
      <c r="R18" s="158">
        <f>'Non-ringfenced RDEL by dept'!F18</f>
        <v>14.917999999999999</v>
      </c>
      <c r="S18" s="158">
        <f>'Ringfenced RDEL by dept'!F18</f>
        <v>0.153</v>
      </c>
      <c r="T18" s="158">
        <f>'Conventional CDEL by dept'!F18</f>
        <v>0.13800000000000001</v>
      </c>
      <c r="U18" s="158">
        <f>IF('FTC CDEL by dept'!F18="-",0,'FTC CDEL by dept'!F18)</f>
        <v>0</v>
      </c>
    </row>
    <row r="19" spans="1:21" hidden="1" outlineLevel="1" x14ac:dyDescent="0.25">
      <c r="A19" s="163" t="s">
        <v>72</v>
      </c>
      <c r="B19" s="152">
        <f>'Non-ringfenced RDEL by dept'!B19</f>
        <v>32.003999999999998</v>
      </c>
      <c r="C19" s="152">
        <f>'Ringfenced RDEL by dept'!B19</f>
        <v>3.1259999999999999</v>
      </c>
      <c r="D19" s="152">
        <f>'Conventional CDEL by dept'!B19</f>
        <v>0.154</v>
      </c>
      <c r="E19" s="153">
        <f>IF('FTC CDEL by dept'!B19="-",0,'FTC CDEL by dept'!B19)</f>
        <v>0</v>
      </c>
      <c r="F19" s="137">
        <f>'Non-ringfenced RDEL by dept'!C19</f>
        <v>39.085000000000001</v>
      </c>
      <c r="G19" s="137">
        <f>'Ringfenced RDEL by dept'!C19</f>
        <v>3.0249999999999999</v>
      </c>
      <c r="H19" s="137">
        <f>'Conventional CDEL by dept'!C19</f>
        <v>0.92900000000000005</v>
      </c>
      <c r="I19" s="141">
        <f>IF('FTC CDEL by dept'!C19="-",0,'FTC CDEL by dept'!C19)</f>
        <v>0</v>
      </c>
      <c r="J19" s="158">
        <f>'Non-ringfenced RDEL by dept'!D19</f>
        <v>41.747</v>
      </c>
      <c r="K19" s="158">
        <f>'Ringfenced RDEL by dept'!D19</f>
        <v>3.2029999999999998</v>
      </c>
      <c r="L19" s="158">
        <f>'Conventional CDEL by dept'!D19</f>
        <v>0.39600000000000002</v>
      </c>
      <c r="M19" s="153">
        <f>IF('FTC CDEL by dept'!D19="-",0,'FTC CDEL by dept'!D19)</f>
        <v>0</v>
      </c>
      <c r="N19" s="136">
        <f>'Non-ringfenced RDEL by dept'!E19</f>
        <v>42.314999999999998</v>
      </c>
      <c r="O19" s="136">
        <f>'Ringfenced RDEL by dept'!E19</f>
        <v>3.3109999999999999</v>
      </c>
      <c r="P19" s="136">
        <f>'Conventional CDEL by dept'!E19</f>
        <v>2.7759999999999998</v>
      </c>
      <c r="Q19" s="141">
        <f>IF('FTC CDEL by dept'!E19="-",0,'FTC CDEL by dept'!E19)</f>
        <v>0</v>
      </c>
      <c r="R19" s="158">
        <f>'Non-ringfenced RDEL by dept'!F19</f>
        <v>42.877000000000002</v>
      </c>
      <c r="S19" s="158">
        <f>'Ringfenced RDEL by dept'!F19</f>
        <v>3.8559999999999999</v>
      </c>
      <c r="T19" s="158">
        <f>'Conventional CDEL by dept'!F19</f>
        <v>3.0449999999999999</v>
      </c>
      <c r="U19" s="158">
        <f>IF('FTC CDEL by dept'!F19="-",0,'FTC CDEL by dept'!F19)</f>
        <v>0</v>
      </c>
    </row>
    <row r="20" spans="1:21" hidden="1" outlineLevel="1" x14ac:dyDescent="0.25">
      <c r="A20" s="163" t="s">
        <v>73</v>
      </c>
      <c r="B20" s="152">
        <f>'Non-ringfenced RDEL by dept'!B20</f>
        <v>6.452</v>
      </c>
      <c r="C20" s="152">
        <f>'Ringfenced RDEL by dept'!B20</f>
        <v>0.124</v>
      </c>
      <c r="D20" s="152">
        <f>'Conventional CDEL by dept'!B20</f>
        <v>0.40600000000000003</v>
      </c>
      <c r="E20" s="153">
        <f>IF('FTC CDEL by dept'!B20="-",0,'FTC CDEL by dept'!B20)</f>
        <v>0</v>
      </c>
      <c r="F20" s="137">
        <f>'Non-ringfenced RDEL by dept'!C20</f>
        <v>7.1040000000000001</v>
      </c>
      <c r="G20" s="137">
        <f>'Ringfenced RDEL by dept'!C20</f>
        <v>0.13400000000000001</v>
      </c>
      <c r="H20" s="137">
        <f>'Conventional CDEL by dept'!C20</f>
        <v>0.52700000000000002</v>
      </c>
      <c r="I20" s="141">
        <f>IF('FTC CDEL by dept'!C20="-",0,'FTC CDEL by dept'!C20)</f>
        <v>0</v>
      </c>
      <c r="J20" s="158">
        <f>'Non-ringfenced RDEL by dept'!D20</f>
        <v>7.3689999999999998</v>
      </c>
      <c r="K20" s="158">
        <f>'Ringfenced RDEL by dept'!D20</f>
        <v>0.127</v>
      </c>
      <c r="L20" s="158">
        <f>'Conventional CDEL by dept'!D20</f>
        <v>3.3570000000000002</v>
      </c>
      <c r="M20" s="153">
        <f>IF('FTC CDEL by dept'!D20="-",0,'FTC CDEL by dept'!D20)</f>
        <v>0</v>
      </c>
      <c r="N20" s="136">
        <f>'Non-ringfenced RDEL by dept'!E20</f>
        <v>7.7629999999999999</v>
      </c>
      <c r="O20" s="136">
        <f>'Ringfenced RDEL by dept'!E20</f>
        <v>1.9610000000000001</v>
      </c>
      <c r="P20" s="136">
        <f>'Conventional CDEL by dept'!E20</f>
        <v>1.99</v>
      </c>
      <c r="Q20" s="141">
        <f>IF('FTC CDEL by dept'!E20="-",0,'FTC CDEL by dept'!E20)</f>
        <v>0</v>
      </c>
      <c r="R20" s="158">
        <f>'Non-ringfenced RDEL by dept'!F20</f>
        <v>8.25</v>
      </c>
      <c r="S20" s="158">
        <f>'Ringfenced RDEL by dept'!F20</f>
        <v>0.254</v>
      </c>
      <c r="T20" s="158">
        <f>'Conventional CDEL by dept'!F20</f>
        <v>4.2999999999999997E-2</v>
      </c>
      <c r="U20" s="158">
        <f>IF('FTC CDEL by dept'!F20="-",0,'FTC CDEL by dept'!F20)</f>
        <v>0</v>
      </c>
    </row>
    <row r="21" spans="1:21" hidden="1" outlineLevel="1" x14ac:dyDescent="0.25">
      <c r="A21" s="163" t="s">
        <v>74</v>
      </c>
      <c r="B21" s="152">
        <f>'Non-ringfenced RDEL by dept'!B21</f>
        <v>6.9000000000000006E-2</v>
      </c>
      <c r="C21" s="152">
        <f>'Ringfenced RDEL by dept'!B21</f>
        <v>1.2999999999999999E-2</v>
      </c>
      <c r="D21" s="152">
        <f>'Conventional CDEL by dept'!B21</f>
        <v>6.0000000000000001E-3</v>
      </c>
      <c r="E21" s="153">
        <f>IF('FTC CDEL by dept'!B21="-",0,'FTC CDEL by dept'!B21)</f>
        <v>0</v>
      </c>
      <c r="F21" s="137">
        <f>'Non-ringfenced RDEL by dept'!C21</f>
        <v>9.5000000000000001E-2</v>
      </c>
      <c r="G21" s="137">
        <f>'Ringfenced RDEL by dept'!C21</f>
        <v>8.9999999999999993E-3</v>
      </c>
      <c r="H21" s="137">
        <f>'Conventional CDEL by dept'!C21</f>
        <v>5.0000000000000001E-3</v>
      </c>
      <c r="I21" s="141">
        <f>IF('FTC CDEL by dept'!C21="-",0,'FTC CDEL by dept'!C21)</f>
        <v>0</v>
      </c>
      <c r="J21" s="158">
        <f>'Non-ringfenced RDEL by dept'!D21</f>
        <v>0.10199999999999999</v>
      </c>
      <c r="K21" s="158">
        <f>'Ringfenced RDEL by dept'!D21</f>
        <v>6.0000000000000001E-3</v>
      </c>
      <c r="L21" s="158">
        <f>'Conventional CDEL by dept'!D21</f>
        <v>0.02</v>
      </c>
      <c r="M21" s="153">
        <f>IF('FTC CDEL by dept'!D21="-",0,'FTC CDEL by dept'!D21)</f>
        <v>0</v>
      </c>
      <c r="N21" s="136">
        <f>'Non-ringfenced RDEL by dept'!E21</f>
        <v>0.108</v>
      </c>
      <c r="O21" s="136">
        <f>'Ringfenced RDEL by dept'!E21</f>
        <v>0.2</v>
      </c>
      <c r="P21" s="136">
        <f>'Conventional CDEL by dept'!E21</f>
        <v>1.9E-2</v>
      </c>
      <c r="Q21" s="141">
        <f>IF('FTC CDEL by dept'!E21="-",0,'FTC CDEL by dept'!E21)</f>
        <v>0</v>
      </c>
      <c r="R21" s="158">
        <f>'Non-ringfenced RDEL by dept'!F21</f>
        <v>1E-3</v>
      </c>
      <c r="S21" s="158">
        <f>'Ringfenced RDEL by dept'!F21</f>
        <v>0.20899999999999999</v>
      </c>
      <c r="T21" s="158">
        <f>'Conventional CDEL by dept'!F21</f>
        <v>0.02</v>
      </c>
      <c r="U21" s="158">
        <f>IF('FTC CDEL by dept'!F21="-",0,'FTC CDEL by dept'!F21)</f>
        <v>0</v>
      </c>
    </row>
    <row r="22" spans="1:21" hidden="1" outlineLevel="1" x14ac:dyDescent="0.25">
      <c r="A22" s="163" t="s">
        <v>75</v>
      </c>
      <c r="B22" s="152">
        <f>'Non-ringfenced RDEL by dept'!B22</f>
        <v>2.8439999999999999</v>
      </c>
      <c r="C22" s="152">
        <f>'Ringfenced RDEL by dept'!B22</f>
        <v>4.3999999999999997E-2</v>
      </c>
      <c r="D22" s="152">
        <f>'Conventional CDEL by dept'!B22</f>
        <v>0.64100000000000001</v>
      </c>
      <c r="E22" s="153">
        <f>IF('FTC CDEL by dept'!B22="-",0,'FTC CDEL by dept'!B22)</f>
        <v>0</v>
      </c>
      <c r="F22" s="137">
        <f>'Non-ringfenced RDEL by dept'!C22</f>
        <v>3.09</v>
      </c>
      <c r="G22" s="137">
        <f>'Ringfenced RDEL by dept'!C22</f>
        <v>8.5999999999999993E-2</v>
      </c>
      <c r="H22" s="137">
        <f>'Conventional CDEL by dept'!C22</f>
        <v>2.5000000000000001E-2</v>
      </c>
      <c r="I22" s="141">
        <f>IF('FTC CDEL by dept'!C22="-",0,'FTC CDEL by dept'!C22)</f>
        <v>0</v>
      </c>
      <c r="J22" s="158">
        <f>'Non-ringfenced RDEL by dept'!D22</f>
        <v>3.5059999999999998</v>
      </c>
      <c r="K22" s="158">
        <f>'Ringfenced RDEL by dept'!D22</f>
        <v>0.108</v>
      </c>
      <c r="L22" s="158">
        <f>'Conventional CDEL by dept'!D22</f>
        <v>2E-3</v>
      </c>
      <c r="M22" s="153">
        <f>IF('FTC CDEL by dept'!D22="-",0,'FTC CDEL by dept'!D22)</f>
        <v>0</v>
      </c>
      <c r="N22" s="136">
        <f>'Non-ringfenced RDEL by dept'!E22</f>
        <v>3.919</v>
      </c>
      <c r="O22" s="136">
        <f>'Ringfenced RDEL by dept'!E22</f>
        <v>0.23300000000000001</v>
      </c>
      <c r="P22" s="136">
        <f>'Conventional CDEL by dept'!E22</f>
        <v>4.5999999999999999E-2</v>
      </c>
      <c r="Q22" s="141">
        <f>IF('FTC CDEL by dept'!E22="-",0,'FTC CDEL by dept'!E22)</f>
        <v>0</v>
      </c>
      <c r="R22" s="158">
        <f>'Non-ringfenced RDEL by dept'!F22</f>
        <v>3.8380000000000001</v>
      </c>
      <c r="S22" s="158">
        <f>'Ringfenced RDEL by dept'!F22</f>
        <v>0.121</v>
      </c>
      <c r="T22" s="158">
        <f>'Conventional CDEL by dept'!F22</f>
        <v>1.6E-2</v>
      </c>
      <c r="U22" s="158">
        <f>IF('FTC CDEL by dept'!F22="-",0,'FTC CDEL by dept'!F22)</f>
        <v>0</v>
      </c>
    </row>
    <row r="23" spans="1:21" hidden="1" outlineLevel="1" x14ac:dyDescent="0.25">
      <c r="A23" s="163" t="s">
        <v>76</v>
      </c>
      <c r="B23" s="152">
        <f>'Non-ringfenced RDEL by dept'!B23</f>
        <v>34.752000000000002</v>
      </c>
      <c r="C23" s="152">
        <f>'Ringfenced RDEL by dept'!B23</f>
        <v>1.9930000000000001</v>
      </c>
      <c r="D23" s="152">
        <f>'Conventional CDEL by dept'!B23</f>
        <v>0.52700000000000002</v>
      </c>
      <c r="E23" s="153">
        <f>IF('FTC CDEL by dept'!B23="-",0,'FTC CDEL by dept'!B23)</f>
        <v>0</v>
      </c>
      <c r="F23" s="137">
        <f>'Non-ringfenced RDEL by dept'!C23</f>
        <v>33.880000000000003</v>
      </c>
      <c r="G23" s="137">
        <f>'Ringfenced RDEL by dept'!C23</f>
        <v>2.165</v>
      </c>
      <c r="H23" s="137">
        <f>'Conventional CDEL by dept'!C23</f>
        <v>0.64800000000000002</v>
      </c>
      <c r="I23" s="141">
        <f>IF('FTC CDEL by dept'!C23="-",0,'FTC CDEL by dept'!C23)</f>
        <v>0</v>
      </c>
      <c r="J23" s="158">
        <f>'Non-ringfenced RDEL by dept'!D23</f>
        <v>36.655999999999999</v>
      </c>
      <c r="K23" s="158">
        <f>'Ringfenced RDEL by dept'!D23</f>
        <v>1.704</v>
      </c>
      <c r="L23" s="158">
        <f>'Conventional CDEL by dept'!D23</f>
        <v>0.34899999999999998</v>
      </c>
      <c r="M23" s="153">
        <f>IF('FTC CDEL by dept'!D23="-",0,'FTC CDEL by dept'!D23)</f>
        <v>0</v>
      </c>
      <c r="N23" s="136">
        <f>'Non-ringfenced RDEL by dept'!E23</f>
        <v>37.512999999999998</v>
      </c>
      <c r="O23" s="136">
        <f>'Ringfenced RDEL by dept'!E23</f>
        <v>2.6909999999999998</v>
      </c>
      <c r="P23" s="136">
        <f>'Conventional CDEL by dept'!E23</f>
        <v>0.35699999999999998</v>
      </c>
      <c r="Q23" s="141">
        <f>IF('FTC CDEL by dept'!E23="-",0,'FTC CDEL by dept'!E23)</f>
        <v>0</v>
      </c>
      <c r="R23" s="158">
        <f>'Non-ringfenced RDEL by dept'!F23</f>
        <v>39.104999999999997</v>
      </c>
      <c r="S23" s="158">
        <f>'Ringfenced RDEL by dept'!F23</f>
        <v>2.6850000000000001</v>
      </c>
      <c r="T23" s="158">
        <f>'Conventional CDEL by dept'!F23</f>
        <v>0.435</v>
      </c>
      <c r="U23" s="158">
        <f>IF('FTC CDEL by dept'!F23="-",0,'FTC CDEL by dept'!F23)</f>
        <v>0</v>
      </c>
    </row>
    <row r="24" spans="1:21" ht="15.75" customHeight="1" collapsed="1" x14ac:dyDescent="0.25">
      <c r="A24" s="147" t="s">
        <v>77</v>
      </c>
      <c r="B24" s="145">
        <f>'Non-ringfenced RDEL by dept'!B24</f>
        <v>11965.555</v>
      </c>
      <c r="C24" s="145">
        <f>'Ringfenced RDEL by dept'!B24</f>
        <v>584.32100000000003</v>
      </c>
      <c r="D24" s="145">
        <f>'Conventional CDEL by dept'!B24</f>
        <v>1399.64</v>
      </c>
      <c r="E24" s="146">
        <f>'FTC CDEL by dept'!B24</f>
        <v>-43.837000000000003</v>
      </c>
      <c r="F24" s="145">
        <f>'Non-ringfenced RDEL by dept'!C24</f>
        <v>15148.662</v>
      </c>
      <c r="G24" s="145">
        <f>'Ringfenced RDEL by dept'!C24</f>
        <v>640.94100000000003</v>
      </c>
      <c r="H24" s="145">
        <f>'Conventional CDEL by dept'!C24</f>
        <v>1625.268</v>
      </c>
      <c r="I24" s="147">
        <f>'FTC CDEL by dept'!C24</f>
        <v>90.786000000000001</v>
      </c>
      <c r="J24" s="148">
        <f>'Non-ringfenced RDEL by dept'!D24</f>
        <v>14444.168</v>
      </c>
      <c r="K24" s="148">
        <f>'Ringfenced RDEL by dept'!D24</f>
        <v>319.149</v>
      </c>
      <c r="L24" s="148">
        <f>'Conventional CDEL by dept'!D24</f>
        <v>1898.0229999999999</v>
      </c>
      <c r="M24" s="146">
        <f>'FTC CDEL by dept'!D24</f>
        <v>2.5209999999999999</v>
      </c>
      <c r="N24" s="148">
        <f>'Non-ringfenced RDEL by dept'!E24</f>
        <v>14282.214</v>
      </c>
      <c r="O24" s="148">
        <f>'Ringfenced RDEL by dept'!E24</f>
        <v>596.66</v>
      </c>
      <c r="P24" s="148">
        <f>'Conventional CDEL by dept'!E24</f>
        <v>2065.37</v>
      </c>
      <c r="Q24" s="146">
        <f>'FTC CDEL by dept'!E24</f>
        <v>30.925999999999998</v>
      </c>
      <c r="R24" s="148">
        <f>'Non-ringfenced RDEL by dept'!F24</f>
        <v>15414.665999999999</v>
      </c>
      <c r="S24" s="149">
        <f>'Ringfenced RDEL by dept'!F24</f>
        <v>704.40899999999999</v>
      </c>
      <c r="T24" s="148">
        <f>'Conventional CDEL by dept'!F24</f>
        <v>2266.2550000000001</v>
      </c>
      <c r="U24" s="148">
        <f>'FTC CDEL by dept'!F24</f>
        <v>-7.4480000000000004</v>
      </c>
    </row>
    <row r="25" spans="1:21" ht="15.75" customHeight="1" x14ac:dyDescent="0.25">
      <c r="A25" s="347" t="s">
        <v>78</v>
      </c>
      <c r="B25" s="283"/>
      <c r="C25" s="283"/>
      <c r="D25" s="283"/>
      <c r="E25" s="326"/>
      <c r="F25" s="351"/>
      <c r="G25" s="283"/>
      <c r="H25" s="283"/>
      <c r="I25" s="283"/>
      <c r="J25" s="349"/>
      <c r="K25" s="326"/>
      <c r="L25" s="326"/>
      <c r="M25" s="326"/>
      <c r="N25" s="349"/>
      <c r="O25" s="326"/>
      <c r="P25" s="326"/>
      <c r="Q25" s="326"/>
      <c r="R25" s="349"/>
      <c r="S25" s="103"/>
      <c r="T25" s="326"/>
      <c r="U25" s="326"/>
    </row>
    <row r="26" spans="1:21" ht="51.75" customHeight="1" x14ac:dyDescent="0.25">
      <c r="A26" s="368" t="s">
        <v>79</v>
      </c>
      <c r="B26" s="368"/>
      <c r="C26" s="368"/>
      <c r="D26" s="368"/>
      <c r="E26" s="368"/>
      <c r="F26" s="368"/>
      <c r="G26" s="368"/>
      <c r="H26" s="368"/>
      <c r="I26" s="368"/>
      <c r="J26" s="368"/>
      <c r="K26" s="326"/>
      <c r="L26" s="326"/>
      <c r="M26" s="326"/>
      <c r="N26" s="326"/>
      <c r="O26" s="326"/>
      <c r="P26" s="326"/>
      <c r="Q26" s="326"/>
      <c r="R26" s="326"/>
      <c r="S26" s="103"/>
      <c r="T26" s="326"/>
      <c r="U26" s="326"/>
    </row>
    <row r="27" spans="1:21" ht="15.75" customHeight="1" x14ac:dyDescent="0.25">
      <c r="A27" s="366" t="s">
        <v>278</v>
      </c>
      <c r="B27" s="366"/>
      <c r="C27" s="366"/>
      <c r="D27" s="366"/>
      <c r="E27" s="326"/>
      <c r="F27" s="283"/>
      <c r="G27" s="283"/>
      <c r="H27" s="283"/>
      <c r="I27" s="283"/>
      <c r="J27" s="326"/>
      <c r="K27" s="326"/>
      <c r="L27" s="326"/>
      <c r="M27" s="326"/>
      <c r="N27" s="326"/>
      <c r="O27" s="326"/>
      <c r="P27" s="326"/>
      <c r="Q27" s="326"/>
      <c r="R27" s="326"/>
      <c r="S27" s="103"/>
      <c r="T27" s="326"/>
      <c r="U27" s="326"/>
    </row>
    <row r="28" spans="1:21" ht="22.5" customHeight="1" x14ac:dyDescent="0.25">
      <c r="A28" s="330"/>
      <c r="B28" s="330"/>
      <c r="C28" s="330"/>
      <c r="D28" s="330"/>
      <c r="E28" s="326"/>
      <c r="F28" s="283"/>
      <c r="G28" s="283"/>
      <c r="H28" s="283"/>
      <c r="I28" s="283"/>
      <c r="J28" s="326"/>
      <c r="K28" s="326"/>
      <c r="L28" s="326"/>
      <c r="M28" s="326"/>
      <c r="N28" s="326"/>
      <c r="O28" s="326"/>
      <c r="P28" s="326"/>
      <c r="Q28" s="326"/>
      <c r="R28" s="326"/>
      <c r="S28" s="103"/>
      <c r="T28" s="326"/>
      <c r="U28" s="326"/>
    </row>
    <row r="29" spans="1:21" ht="15.75" customHeight="1" x14ac:dyDescent="0.25">
      <c r="A29" s="369" t="s">
        <v>80</v>
      </c>
      <c r="B29" s="369"/>
      <c r="C29" s="369"/>
      <c r="D29" s="369"/>
      <c r="E29" s="369"/>
      <c r="F29" s="283"/>
      <c r="G29" s="283"/>
      <c r="H29" s="283"/>
      <c r="I29" s="283"/>
      <c r="J29" s="326"/>
      <c r="K29" s="326"/>
      <c r="L29" s="326"/>
      <c r="M29" s="326"/>
      <c r="N29" s="326"/>
      <c r="O29" s="326"/>
      <c r="P29" s="326"/>
      <c r="Q29" s="326"/>
      <c r="R29" s="326"/>
      <c r="S29" s="103"/>
      <c r="T29" s="326"/>
      <c r="U29" s="326"/>
    </row>
    <row r="30" spans="1:21" ht="8.25" customHeight="1" x14ac:dyDescent="0.25">
      <c r="A30" s="327"/>
      <c r="B30" s="283"/>
      <c r="C30" s="283"/>
      <c r="D30" s="283"/>
      <c r="E30" s="326"/>
      <c r="F30" s="352"/>
      <c r="G30" s="283"/>
      <c r="H30" s="283"/>
      <c r="I30" s="283"/>
      <c r="J30" s="350"/>
      <c r="K30" s="326"/>
      <c r="L30" s="326"/>
      <c r="M30" s="326"/>
      <c r="N30" s="350"/>
      <c r="O30" s="326"/>
      <c r="P30" s="326"/>
      <c r="Q30" s="326"/>
      <c r="R30" s="350"/>
      <c r="S30" s="103"/>
      <c r="T30" s="326"/>
      <c r="U30" s="326"/>
    </row>
    <row r="31" spans="1:21" ht="14.45" customHeight="1" x14ac:dyDescent="0.25">
      <c r="A31" s="139" t="s">
        <v>50</v>
      </c>
      <c r="B31" s="374" t="s">
        <v>51</v>
      </c>
      <c r="C31" s="375"/>
      <c r="D31" s="375"/>
      <c r="E31" s="376"/>
      <c r="F31" s="377" t="s">
        <v>52</v>
      </c>
      <c r="G31" s="377"/>
      <c r="H31" s="377"/>
      <c r="I31" s="378"/>
      <c r="J31" s="370" t="s">
        <v>53</v>
      </c>
      <c r="K31" s="371"/>
      <c r="L31" s="371"/>
      <c r="M31" s="372"/>
      <c r="N31" s="370" t="s">
        <v>54</v>
      </c>
      <c r="O31" s="371"/>
      <c r="P31" s="371"/>
      <c r="Q31" s="372"/>
      <c r="R31" s="370" t="s">
        <v>55</v>
      </c>
      <c r="S31" s="371"/>
      <c r="T31" s="371"/>
      <c r="U31" s="371"/>
    </row>
    <row r="32" spans="1:21" s="37" customFormat="1" x14ac:dyDescent="0.25">
      <c r="A32" s="270"/>
      <c r="B32" s="271" t="s">
        <v>56</v>
      </c>
      <c r="C32" s="143" t="s">
        <v>57</v>
      </c>
      <c r="D32" s="143" t="s">
        <v>58</v>
      </c>
      <c r="E32" s="144" t="s">
        <v>59</v>
      </c>
      <c r="F32" s="143" t="s">
        <v>56</v>
      </c>
      <c r="G32" s="143" t="s">
        <v>57</v>
      </c>
      <c r="H32" s="143" t="s">
        <v>58</v>
      </c>
      <c r="I32" s="144" t="s">
        <v>59</v>
      </c>
      <c r="J32" s="143" t="s">
        <v>56</v>
      </c>
      <c r="K32" s="143" t="s">
        <v>57</v>
      </c>
      <c r="L32" s="143" t="s">
        <v>58</v>
      </c>
      <c r="M32" s="144" t="s">
        <v>59</v>
      </c>
      <c r="N32" s="143" t="s">
        <v>56</v>
      </c>
      <c r="O32" s="143" t="s">
        <v>57</v>
      </c>
      <c r="P32" s="143" t="s">
        <v>58</v>
      </c>
      <c r="Q32" s="144" t="s">
        <v>59</v>
      </c>
      <c r="R32" s="143" t="s">
        <v>56</v>
      </c>
      <c r="S32" s="143" t="s">
        <v>57</v>
      </c>
      <c r="T32" s="143" t="s">
        <v>58</v>
      </c>
      <c r="U32" s="143" t="s">
        <v>59</v>
      </c>
    </row>
    <row r="33" spans="1:21" x14ac:dyDescent="0.25">
      <c r="A33" s="339" t="s">
        <v>81</v>
      </c>
      <c r="B33" s="154">
        <f t="shared" ref="B33:U33" si="0">B24</f>
        <v>11965.555</v>
      </c>
      <c r="C33" s="154">
        <f t="shared" si="0"/>
        <v>584.32100000000003</v>
      </c>
      <c r="D33" s="154">
        <f t="shared" si="0"/>
        <v>1399.64</v>
      </c>
      <c r="E33" s="151">
        <f t="shared" si="0"/>
        <v>-43.837000000000003</v>
      </c>
      <c r="F33" s="133">
        <f t="shared" si="0"/>
        <v>15148.662</v>
      </c>
      <c r="G33" s="133">
        <f t="shared" si="0"/>
        <v>640.94100000000003</v>
      </c>
      <c r="H33" s="133">
        <f t="shared" si="0"/>
        <v>1625.268</v>
      </c>
      <c r="I33" s="340">
        <f t="shared" si="0"/>
        <v>90.786000000000001</v>
      </c>
      <c r="J33" s="154">
        <f t="shared" si="0"/>
        <v>14444.168</v>
      </c>
      <c r="K33" s="154">
        <f t="shared" si="0"/>
        <v>319.149</v>
      </c>
      <c r="L33" s="154">
        <f t="shared" si="0"/>
        <v>1898.0229999999999</v>
      </c>
      <c r="M33" s="151">
        <f t="shared" si="0"/>
        <v>2.5209999999999999</v>
      </c>
      <c r="N33" s="134">
        <f t="shared" si="0"/>
        <v>14282.214</v>
      </c>
      <c r="O33" s="134">
        <f t="shared" si="0"/>
        <v>596.66</v>
      </c>
      <c r="P33" s="134">
        <f t="shared" si="0"/>
        <v>2065.37</v>
      </c>
      <c r="Q33" s="140">
        <f t="shared" si="0"/>
        <v>30.925999999999998</v>
      </c>
      <c r="R33" s="154">
        <f t="shared" si="0"/>
        <v>15414.665999999999</v>
      </c>
      <c r="S33" s="154">
        <f t="shared" si="0"/>
        <v>704.40899999999999</v>
      </c>
      <c r="T33" s="154">
        <f t="shared" si="0"/>
        <v>2266.2550000000001</v>
      </c>
      <c r="U33" s="154">
        <f t="shared" si="0"/>
        <v>-7.4480000000000004</v>
      </c>
    </row>
    <row r="34" spans="1:21" ht="15.75" customHeight="1" x14ac:dyDescent="0.25">
      <c r="A34" s="309" t="s">
        <v>82</v>
      </c>
      <c r="B34" s="155">
        <f>'Non-ringfenced RDEL by dept'!B34</f>
        <v>-776.375</v>
      </c>
      <c r="C34" s="155" t="s">
        <v>83</v>
      </c>
      <c r="D34" s="155" t="s">
        <v>83</v>
      </c>
      <c r="E34" s="156" t="s">
        <v>83</v>
      </c>
      <c r="F34" s="109">
        <f>'Non-ringfenced RDEL by dept'!C34</f>
        <v>-436.19600000000003</v>
      </c>
      <c r="G34" s="109" t="s">
        <v>83</v>
      </c>
      <c r="H34" s="109" t="s">
        <v>83</v>
      </c>
      <c r="I34" s="142" t="s">
        <v>83</v>
      </c>
      <c r="J34" s="155">
        <f>'Non-ringfenced RDEL by dept'!D34</f>
        <v>-497.13400000000001</v>
      </c>
      <c r="K34" s="155" t="s">
        <v>83</v>
      </c>
      <c r="L34" s="155" t="s">
        <v>83</v>
      </c>
      <c r="M34" s="156" t="s">
        <v>83</v>
      </c>
      <c r="N34" s="109">
        <f>'Non-ringfenced RDEL by dept'!E34</f>
        <v>-715.88900000000001</v>
      </c>
      <c r="O34" s="109" t="s">
        <v>83</v>
      </c>
      <c r="P34" s="109" t="s">
        <v>83</v>
      </c>
      <c r="Q34" s="142" t="s">
        <v>83</v>
      </c>
      <c r="R34" s="155">
        <f>'Non-ringfenced RDEL by dept'!F34</f>
        <v>-777.91899999999998</v>
      </c>
      <c r="S34" s="155" t="s">
        <v>83</v>
      </c>
      <c r="T34" s="155" t="s">
        <v>83</v>
      </c>
      <c r="U34" s="155" t="s">
        <v>83</v>
      </c>
    </row>
    <row r="35" spans="1:21" ht="15.75" customHeight="1" x14ac:dyDescent="0.25">
      <c r="A35" s="309" t="s">
        <v>84</v>
      </c>
      <c r="B35" s="155" t="s">
        <v>83</v>
      </c>
      <c r="C35" s="155" t="s">
        <v>83</v>
      </c>
      <c r="D35" s="157">
        <f>'Conventional CDEL by dept'!B36</f>
        <v>-9.5869999999999997</v>
      </c>
      <c r="E35" s="156" t="s">
        <v>83</v>
      </c>
      <c r="F35" s="109" t="s">
        <v>83</v>
      </c>
      <c r="G35" s="109" t="s">
        <v>83</v>
      </c>
      <c r="H35" s="109">
        <f>'Conventional CDEL by dept'!C36</f>
        <v>0</v>
      </c>
      <c r="I35" s="142" t="s">
        <v>83</v>
      </c>
      <c r="J35" s="155" t="s">
        <v>83</v>
      </c>
      <c r="K35" s="155" t="s">
        <v>83</v>
      </c>
      <c r="L35" s="155">
        <f>'Conventional CDEL by dept'!D36</f>
        <v>-80</v>
      </c>
      <c r="M35" s="156" t="s">
        <v>83</v>
      </c>
      <c r="N35" s="109" t="s">
        <v>83</v>
      </c>
      <c r="O35" s="109" t="s">
        <v>83</v>
      </c>
      <c r="P35" s="109">
        <f>'Conventional CDEL by dept'!E36</f>
        <v>-200</v>
      </c>
      <c r="Q35" s="142" t="s">
        <v>83</v>
      </c>
      <c r="R35" s="155" t="s">
        <v>83</v>
      </c>
      <c r="S35" s="155" t="s">
        <v>83</v>
      </c>
      <c r="T35" s="155">
        <f>'Conventional CDEL by dept'!F36</f>
        <v>-150</v>
      </c>
      <c r="U35" s="155" t="s">
        <v>83</v>
      </c>
    </row>
    <row r="36" spans="1:21" ht="15.75" customHeight="1" x14ac:dyDescent="0.25">
      <c r="A36" s="108" t="s">
        <v>85</v>
      </c>
      <c r="B36" s="155">
        <f>'Non-ringfenced RDEL by dept'!B35</f>
        <v>120.3</v>
      </c>
      <c r="C36" s="155" t="s">
        <v>83</v>
      </c>
      <c r="D36" s="157" t="s">
        <v>83</v>
      </c>
      <c r="E36" s="156" t="s">
        <v>83</v>
      </c>
      <c r="F36" s="109">
        <f>'Non-ringfenced RDEL by dept'!C35</f>
        <v>124.1</v>
      </c>
      <c r="G36" s="109" t="s">
        <v>83</v>
      </c>
      <c r="H36" s="109" t="s">
        <v>83</v>
      </c>
      <c r="I36" s="142" t="s">
        <v>83</v>
      </c>
      <c r="J36" s="155">
        <f>'Non-ringfenced RDEL by dept'!D35</f>
        <v>127.3</v>
      </c>
      <c r="K36" s="155" t="s">
        <v>83</v>
      </c>
      <c r="L36" s="155" t="s">
        <v>83</v>
      </c>
      <c r="M36" s="156" t="s">
        <v>83</v>
      </c>
      <c r="N36" s="109">
        <f>'Non-ringfenced RDEL by dept'!E35</f>
        <v>115.6</v>
      </c>
      <c r="O36" s="109" t="s">
        <v>83</v>
      </c>
      <c r="P36" s="109" t="s">
        <v>83</v>
      </c>
      <c r="Q36" s="142" t="s">
        <v>83</v>
      </c>
      <c r="R36" s="155">
        <f>'Non-ringfenced RDEL by dept'!F35</f>
        <v>115.9</v>
      </c>
      <c r="S36" s="155" t="s">
        <v>83</v>
      </c>
      <c r="T36" s="155" t="s">
        <v>83</v>
      </c>
      <c r="U36" s="155" t="s">
        <v>83</v>
      </c>
    </row>
    <row r="37" spans="1:21" ht="15.75" customHeight="1" x14ac:dyDescent="0.25">
      <c r="A37" s="328" t="s">
        <v>86</v>
      </c>
      <c r="B37" s="155">
        <f>'Non-ringfenced RDEL by dept'!B36</f>
        <v>51.16</v>
      </c>
      <c r="C37" s="155" t="s">
        <v>83</v>
      </c>
      <c r="D37" s="155" t="s">
        <v>83</v>
      </c>
      <c r="E37" s="156" t="s">
        <v>83</v>
      </c>
      <c r="F37" s="109">
        <f>'Non-ringfenced RDEL by dept'!C36</f>
        <v>47.935000000000002</v>
      </c>
      <c r="G37" s="109" t="s">
        <v>83</v>
      </c>
      <c r="H37" s="109" t="s">
        <v>83</v>
      </c>
      <c r="I37" s="142" t="s">
        <v>83</v>
      </c>
      <c r="J37" s="155">
        <f>'Non-ringfenced RDEL by dept'!D36</f>
        <v>44.972000000000001</v>
      </c>
      <c r="K37" s="155" t="s">
        <v>83</v>
      </c>
      <c r="L37" s="155" t="s">
        <v>83</v>
      </c>
      <c r="M37" s="156" t="s">
        <v>83</v>
      </c>
      <c r="N37" s="109">
        <f>'Non-ringfenced RDEL by dept'!E36</f>
        <v>42.994</v>
      </c>
      <c r="O37" s="109" t="s">
        <v>83</v>
      </c>
      <c r="P37" s="109" t="s">
        <v>83</v>
      </c>
      <c r="Q37" s="142" t="s">
        <v>83</v>
      </c>
      <c r="R37" s="155">
        <f>'Non-ringfenced RDEL by dept'!F36</f>
        <v>50.332999999999998</v>
      </c>
      <c r="S37" s="155" t="s">
        <v>83</v>
      </c>
      <c r="T37" s="155" t="s">
        <v>83</v>
      </c>
      <c r="U37" s="155" t="s">
        <v>83</v>
      </c>
    </row>
    <row r="38" spans="1:21" ht="15.75" customHeight="1" x14ac:dyDescent="0.25">
      <c r="A38" s="164" t="s">
        <v>87</v>
      </c>
      <c r="B38" s="148">
        <f>'Non-ringfenced RDEL by dept'!B37</f>
        <v>11360.64</v>
      </c>
      <c r="C38" s="148">
        <f>'Ringfenced RDEL by dept'!B24</f>
        <v>584.32100000000003</v>
      </c>
      <c r="D38" s="148">
        <f>'Conventional CDEL by dept'!B37</f>
        <v>1390.0530000000001</v>
      </c>
      <c r="E38" s="146">
        <f>'FTC CDEL by dept'!B24</f>
        <v>-43.837000000000003</v>
      </c>
      <c r="F38" s="145">
        <f>'Non-ringfenced RDEL by dept'!C37</f>
        <v>14884.501</v>
      </c>
      <c r="G38" s="145">
        <f>'Ringfenced RDEL by dept'!C24</f>
        <v>640.94100000000003</v>
      </c>
      <c r="H38" s="145">
        <f>'Conventional CDEL by dept'!C37</f>
        <v>1625.268</v>
      </c>
      <c r="I38" s="147">
        <f>'FTC CDEL by dept'!C24</f>
        <v>90.786000000000001</v>
      </c>
      <c r="J38" s="148">
        <f>'Non-ringfenced RDEL by dept'!D37</f>
        <v>14119.305999999999</v>
      </c>
      <c r="K38" s="148">
        <f>'Ringfenced RDEL by dept'!D24</f>
        <v>319.149</v>
      </c>
      <c r="L38" s="148">
        <f>'Conventional CDEL by dept'!D37</f>
        <v>1818.0229999999999</v>
      </c>
      <c r="M38" s="146">
        <f>'FTC CDEL by dept'!D24</f>
        <v>2.5209999999999999</v>
      </c>
      <c r="N38" s="148">
        <f>'Non-ringfenced RDEL by dept'!E37</f>
        <v>13724.919000000002</v>
      </c>
      <c r="O38" s="148">
        <f>'Ringfenced RDEL by dept'!E24</f>
        <v>596.66</v>
      </c>
      <c r="P38" s="148">
        <f>'Conventional CDEL by dept'!E37</f>
        <v>1865.37</v>
      </c>
      <c r="Q38" s="146">
        <f>'FTC CDEL by dept'!E24</f>
        <v>30.925999999999998</v>
      </c>
      <c r="R38" s="148">
        <f>'Non-ringfenced RDEL by dept'!F37</f>
        <v>14802.98</v>
      </c>
      <c r="S38" s="148">
        <f>'Ringfenced RDEL by dept'!F24</f>
        <v>704.40899999999999</v>
      </c>
      <c r="T38" s="148">
        <f>'Conventional CDEL by dept'!F37</f>
        <v>2116.2550000000001</v>
      </c>
      <c r="U38" s="148">
        <f>'FTC CDEL by dept'!F24</f>
        <v>-7.4480000000000004</v>
      </c>
    </row>
    <row r="39" spans="1:21" s="112" customFormat="1" x14ac:dyDescent="0.25">
      <c r="A39" s="138"/>
      <c r="B39" s="134"/>
      <c r="C39" s="134"/>
      <c r="D39" s="134"/>
      <c r="E39" s="134"/>
      <c r="F39" s="133"/>
      <c r="G39" s="133"/>
      <c r="H39" s="133"/>
      <c r="I39" s="133"/>
      <c r="J39" s="134"/>
      <c r="K39" s="134"/>
      <c r="L39" s="134"/>
      <c r="M39" s="134"/>
      <c r="N39" s="134"/>
      <c r="O39" s="134"/>
      <c r="P39" s="134"/>
      <c r="Q39" s="134"/>
      <c r="R39" s="134"/>
      <c r="S39" s="134"/>
      <c r="T39" s="134"/>
      <c r="U39" s="134"/>
    </row>
    <row r="40" spans="1:21" x14ac:dyDescent="0.25">
      <c r="A40" s="106" t="s">
        <v>78</v>
      </c>
      <c r="B40" s="103"/>
      <c r="C40" s="103"/>
      <c r="D40" s="103"/>
      <c r="E40" s="103"/>
      <c r="F40" s="103"/>
    </row>
    <row r="41" spans="1:21" ht="15" customHeight="1" x14ac:dyDescent="0.25">
      <c r="A41" s="373" t="s">
        <v>88</v>
      </c>
      <c r="B41" s="373"/>
      <c r="C41" s="373"/>
      <c r="D41" s="373"/>
      <c r="E41" s="373"/>
      <c r="F41" s="373"/>
      <c r="G41" s="373"/>
      <c r="H41" s="373"/>
      <c r="I41" s="373"/>
      <c r="J41" s="373"/>
      <c r="K41" s="373"/>
    </row>
    <row r="42" spans="1:21" x14ac:dyDescent="0.25">
      <c r="A42" s="367" t="s">
        <v>89</v>
      </c>
      <c r="B42" s="367"/>
      <c r="C42" s="367"/>
      <c r="D42" s="367"/>
      <c r="E42" s="81"/>
      <c r="F42" s="81"/>
    </row>
    <row r="43" spans="1:21" ht="14.25" customHeight="1" x14ac:dyDescent="0.25">
      <c r="A43" s="366" t="s">
        <v>90</v>
      </c>
      <c r="B43" s="366"/>
      <c r="C43" s="366"/>
      <c r="D43" s="366"/>
      <c r="E43" s="366"/>
      <c r="F43" s="366"/>
      <c r="G43" s="366"/>
      <c r="H43" s="366"/>
      <c r="I43" s="366"/>
      <c r="J43" s="366"/>
      <c r="K43" s="366"/>
      <c r="L43" s="366"/>
      <c r="M43" s="366"/>
    </row>
    <row r="44" spans="1:21" x14ac:dyDescent="0.25">
      <c r="A44" s="366" t="s">
        <v>91</v>
      </c>
      <c r="B44" s="366"/>
      <c r="C44" s="366"/>
      <c r="D44" s="366"/>
      <c r="E44" s="366"/>
      <c r="F44" s="366"/>
      <c r="G44" s="366"/>
      <c r="H44" s="366"/>
      <c r="I44" s="366"/>
      <c r="J44" s="366"/>
      <c r="K44" s="366"/>
      <c r="L44" s="366"/>
      <c r="M44" s="310"/>
    </row>
    <row r="45" spans="1:21" x14ac:dyDescent="0.25">
      <c r="K45" s="344"/>
      <c r="L45" s="344"/>
      <c r="M45" s="344"/>
      <c r="N45" s="344"/>
    </row>
    <row r="49" spans="1:21" hidden="1" x14ac:dyDescent="0.25">
      <c r="A49" s="278" t="s">
        <v>92</v>
      </c>
      <c r="B49" s="272">
        <f>B24-'Non-ringfenced RDEL by dept'!B24</f>
        <v>0</v>
      </c>
      <c r="C49" s="273">
        <f>C24-'Ringfenced RDEL by dept'!B24</f>
        <v>0</v>
      </c>
      <c r="D49" s="273">
        <f>D24-'Conventional CDEL by dept'!B24</f>
        <v>0</v>
      </c>
      <c r="E49" s="274">
        <f>E24-'FTC CDEL by dept'!B24</f>
        <v>0</v>
      </c>
      <c r="F49" s="272">
        <f>F24-'Non-ringfenced RDEL by dept'!C24</f>
        <v>0</v>
      </c>
      <c r="G49" s="273">
        <f>G24-'Ringfenced RDEL by dept'!C24</f>
        <v>0</v>
      </c>
      <c r="H49" s="273">
        <f>H24-'Conventional CDEL by dept'!C24</f>
        <v>0</v>
      </c>
      <c r="I49" s="274">
        <f>I24-'FTC CDEL by dept'!C24</f>
        <v>0</v>
      </c>
      <c r="J49" s="272">
        <f>J24-'Non-ringfenced RDEL by dept'!D24</f>
        <v>0</v>
      </c>
      <c r="K49" s="273">
        <f>K24-'Ringfenced RDEL by dept'!D24</f>
        <v>0</v>
      </c>
      <c r="L49" s="273">
        <f>L24-'Conventional CDEL by dept'!D24</f>
        <v>0</v>
      </c>
      <c r="M49" s="274">
        <f>M24-'FTC CDEL by dept'!D24</f>
        <v>0</v>
      </c>
      <c r="N49" s="272">
        <f>N24-'Non-ringfenced RDEL by dept'!E24</f>
        <v>0</v>
      </c>
      <c r="O49" s="273">
        <f>O24-'Ringfenced RDEL by dept'!E24</f>
        <v>0</v>
      </c>
      <c r="P49" s="273">
        <f>P24-'Conventional CDEL by dept'!E24</f>
        <v>0</v>
      </c>
      <c r="Q49" s="274">
        <f>Q24-'FTC CDEL by dept'!E24</f>
        <v>0</v>
      </c>
      <c r="R49" s="272">
        <f>R24-'Non-ringfenced RDEL by dept'!F24</f>
        <v>0</v>
      </c>
      <c r="S49" s="273">
        <f>S24-'Ringfenced RDEL by dept'!F24</f>
        <v>0</v>
      </c>
      <c r="T49" s="273">
        <f>T24-'Conventional CDEL by dept'!F24</f>
        <v>0</v>
      </c>
      <c r="U49" s="274">
        <f>U24-'FTC CDEL by dept'!F24</f>
        <v>0</v>
      </c>
    </row>
    <row r="50" spans="1:21" hidden="1" x14ac:dyDescent="0.25">
      <c r="A50" s="280"/>
      <c r="B50" s="275">
        <f>B38-'Non-ringfenced RDEL by dept'!B37</f>
        <v>0</v>
      </c>
      <c r="C50" s="276">
        <f>C38-'Ringfenced RDEL by dept'!B24</f>
        <v>0</v>
      </c>
      <c r="D50" s="276">
        <f>D38-'Conventional CDEL by dept'!B37</f>
        <v>0</v>
      </c>
      <c r="E50" s="277">
        <f>E38-'FTC CDEL by dept'!B24</f>
        <v>0</v>
      </c>
      <c r="F50" s="275">
        <f>F38-'Non-ringfenced RDEL by dept'!C37</f>
        <v>0</v>
      </c>
      <c r="G50" s="276">
        <f>G38-'Ringfenced RDEL by dept'!C24</f>
        <v>0</v>
      </c>
      <c r="H50" s="276">
        <f>H38-'Conventional CDEL by dept'!C37</f>
        <v>0</v>
      </c>
      <c r="I50" s="277">
        <f>I38-'FTC CDEL by dept'!C24</f>
        <v>0</v>
      </c>
      <c r="J50" s="275">
        <f>J38-'Non-ringfenced RDEL by dept'!D37</f>
        <v>0</v>
      </c>
      <c r="K50" s="276">
        <f>K38-'Ringfenced RDEL by dept'!D24</f>
        <v>0</v>
      </c>
      <c r="L50" s="276">
        <f>L38-'Conventional CDEL by dept'!D37</f>
        <v>0</v>
      </c>
      <c r="M50" s="277">
        <f>M38-'FTC CDEL by dept'!D24</f>
        <v>0</v>
      </c>
      <c r="N50" s="275">
        <f>N38-'Non-ringfenced RDEL by dept'!E37</f>
        <v>0</v>
      </c>
      <c r="O50" s="276">
        <f>O38-'Ringfenced RDEL by dept'!E24</f>
        <v>0</v>
      </c>
      <c r="P50" s="276">
        <f>P38-'Conventional CDEL by dept'!E37</f>
        <v>0</v>
      </c>
      <c r="Q50" s="277">
        <f>Q38-'FTC CDEL by dept'!E24</f>
        <v>0</v>
      </c>
      <c r="R50" s="275">
        <f>R38-'Non-ringfenced RDEL by dept'!F37</f>
        <v>0</v>
      </c>
      <c r="S50" s="276">
        <f>S38-'Ringfenced RDEL by dept'!F24</f>
        <v>0</v>
      </c>
      <c r="T50" s="276">
        <f>T38-'Conventional CDEL by dept'!F37</f>
        <v>0</v>
      </c>
      <c r="U50" s="277">
        <f>U38-'FTC CDEL by dept'!F24</f>
        <v>0</v>
      </c>
    </row>
  </sheetData>
  <mergeCells count="18">
    <mergeCell ref="N31:Q31"/>
    <mergeCell ref="A41:K41"/>
    <mergeCell ref="R31:U31"/>
    <mergeCell ref="N5:Q5"/>
    <mergeCell ref="R5:U5"/>
    <mergeCell ref="B5:E5"/>
    <mergeCell ref="B31:E31"/>
    <mergeCell ref="F31:I31"/>
    <mergeCell ref="J31:M31"/>
    <mergeCell ref="A29:E29"/>
    <mergeCell ref="A27:D27"/>
    <mergeCell ref="F5:I5"/>
    <mergeCell ref="J5:M5"/>
    <mergeCell ref="A44:L44"/>
    <mergeCell ref="A43:M43"/>
    <mergeCell ref="A42:D42"/>
    <mergeCell ref="A26:J26"/>
    <mergeCell ref="A3:F3"/>
  </mergeCells>
  <hyperlinks>
    <hyperlink ref="A1" location="Index!A6" display="Back to Index" xr:uid="{4503791E-328B-44C5-A3EC-3522A951BA0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43D6-6A31-4341-A2C3-0F1CF2424799}">
  <sheetPr>
    <tabColor theme="9" tint="0.79998168889431442"/>
  </sheetPr>
  <dimension ref="A1:T59"/>
  <sheetViews>
    <sheetView showGridLines="0" zoomScale="90" zoomScaleNormal="90" workbookViewId="0">
      <selection activeCell="A40" sqref="A40:F40"/>
    </sheetView>
  </sheetViews>
  <sheetFormatPr defaultColWidth="9.140625" defaultRowHeight="15" outlineLevelRow="1" x14ac:dyDescent="0.25"/>
  <cols>
    <col min="1" max="1" width="49.140625" style="73" customWidth="1"/>
    <col min="2" max="5" width="11.85546875" style="73" customWidth="1"/>
    <col min="6" max="6" width="12" style="73" customWidth="1"/>
    <col min="7" max="13" width="9.140625" style="73" hidden="1" customWidth="1"/>
    <col min="14" max="20" width="9.140625" style="73" customWidth="1"/>
    <col min="21" max="16373" width="9.140625" style="73"/>
    <col min="16374" max="16374" width="9.140625" style="73" bestFit="1"/>
    <col min="16375" max="16384" width="9.140625" style="73"/>
  </cols>
  <sheetData>
    <row r="1" spans="1:20" x14ac:dyDescent="0.25">
      <c r="A1" s="332" t="s">
        <v>0</v>
      </c>
    </row>
    <row r="2" spans="1:20" ht="6" customHeight="1" x14ac:dyDescent="0.25"/>
    <row r="3" spans="1:20" ht="21.75" customHeight="1" x14ac:dyDescent="0.3">
      <c r="A3" s="311" t="s">
        <v>93</v>
      </c>
      <c r="B3" s="115"/>
      <c r="C3" s="115"/>
      <c r="D3" s="115"/>
      <c r="E3" s="115"/>
      <c r="F3" s="115"/>
    </row>
    <row r="4" spans="1:20" ht="6.75" customHeight="1" x14ac:dyDescent="0.25">
      <c r="B4" s="110"/>
      <c r="C4" s="110"/>
      <c r="D4" s="110"/>
      <c r="E4" s="80"/>
      <c r="F4" s="80"/>
      <c r="G4" s="80"/>
      <c r="H4" s="80"/>
      <c r="I4" s="80"/>
      <c r="J4" s="80"/>
      <c r="K4" s="80"/>
      <c r="L4" s="80"/>
      <c r="M4" s="80"/>
      <c r="N4" s="80"/>
      <c r="O4" s="80"/>
      <c r="P4" s="80"/>
      <c r="Q4" s="80"/>
      <c r="R4" s="80"/>
      <c r="S4" s="80"/>
      <c r="T4" s="80"/>
    </row>
    <row r="5" spans="1:20" s="75" customFormat="1" ht="15.75" customHeight="1" x14ac:dyDescent="0.25">
      <c r="A5" s="167" t="s">
        <v>50</v>
      </c>
      <c r="B5" s="165" t="s">
        <v>94</v>
      </c>
      <c r="C5" s="165" t="s">
        <v>95</v>
      </c>
      <c r="D5" s="165" t="s">
        <v>96</v>
      </c>
      <c r="E5" s="165" t="s">
        <v>97</v>
      </c>
      <c r="F5" s="165" t="s">
        <v>98</v>
      </c>
      <c r="G5" s="107"/>
    </row>
    <row r="6" spans="1:20" s="75" customFormat="1" ht="29.25" customHeight="1" x14ac:dyDescent="0.25">
      <c r="A6" s="264"/>
      <c r="B6" s="265" t="s">
        <v>99</v>
      </c>
      <c r="C6" s="265" t="s">
        <v>99</v>
      </c>
      <c r="D6" s="265" t="s">
        <v>99</v>
      </c>
      <c r="E6" s="265" t="s">
        <v>99</v>
      </c>
      <c r="F6" s="265" t="s">
        <v>100</v>
      </c>
      <c r="G6" s="107"/>
    </row>
    <row r="7" spans="1:20" s="75" customFormat="1" x14ac:dyDescent="0.25">
      <c r="A7" s="73" t="s">
        <v>60</v>
      </c>
      <c r="B7" s="68">
        <v>205.315</v>
      </c>
      <c r="C7" s="68">
        <v>578.22199999999998</v>
      </c>
      <c r="D7" s="68">
        <v>573.83799999999997</v>
      </c>
      <c r="E7" s="68">
        <v>563.05600000000004</v>
      </c>
      <c r="F7" s="68">
        <v>600.29200000000003</v>
      </c>
      <c r="G7" s="74"/>
      <c r="I7" s="96">
        <f>B7-'[1]DoF Dept DELs'!J10</f>
        <v>0</v>
      </c>
      <c r="J7" s="96">
        <f>C7-'[1]DoF Dept DELs'!K10</f>
        <v>0</v>
      </c>
      <c r="K7" s="96">
        <f>D7-'[1]DoF Dept DELs'!L10</f>
        <v>0</v>
      </c>
      <c r="L7" s="96">
        <f>E7-'[1]DoF Dept DELs'!M10</f>
        <v>0</v>
      </c>
      <c r="M7" s="96">
        <f>F7-'[1]DoF Dept DELs'!N10</f>
        <v>0</v>
      </c>
    </row>
    <row r="8" spans="1:20" s="75" customFormat="1" x14ac:dyDescent="0.25">
      <c r="A8" s="73" t="s">
        <v>61</v>
      </c>
      <c r="B8" s="68">
        <v>794.28399999999999</v>
      </c>
      <c r="C8" s="68">
        <v>1091.461</v>
      </c>
      <c r="D8" s="68">
        <v>958.18200000000002</v>
      </c>
      <c r="E8" s="68">
        <v>847.63599999999997</v>
      </c>
      <c r="F8" s="68">
        <v>869.49199999999996</v>
      </c>
      <c r="G8" s="74"/>
      <c r="I8" s="96">
        <f>B8-'[1]DoF Dept DELs'!J19</f>
        <v>0</v>
      </c>
      <c r="J8" s="96">
        <f>C8-'[1]DoF Dept DELs'!K19</f>
        <v>0</v>
      </c>
      <c r="K8" s="96">
        <f>D8-'[1]DoF Dept DELs'!L19</f>
        <v>0</v>
      </c>
      <c r="L8" s="96">
        <f>E8-'[1]DoF Dept DELs'!M19</f>
        <v>0</v>
      </c>
      <c r="M8" s="96">
        <f>F8-'[1]DoF Dept DELs'!N19</f>
        <v>0</v>
      </c>
    </row>
    <row r="9" spans="1:20" s="75" customFormat="1" x14ac:dyDescent="0.25">
      <c r="A9" s="73" t="s">
        <v>62</v>
      </c>
      <c r="B9" s="68">
        <v>1019.292</v>
      </c>
      <c r="C9" s="68">
        <v>1287.9970000000001</v>
      </c>
      <c r="D9" s="68">
        <v>1096.3119999999999</v>
      </c>
      <c r="E9" s="68">
        <v>779.928</v>
      </c>
      <c r="F9" s="68">
        <v>792.798</v>
      </c>
      <c r="G9" s="74"/>
      <c r="I9" s="96">
        <f>B9-'[1]DoF Dept DELs'!J12</f>
        <v>0</v>
      </c>
      <c r="J9" s="96">
        <f>C9-'[1]DoF Dept DELs'!K12</f>
        <v>0</v>
      </c>
      <c r="K9" s="96">
        <f>D9-'[1]DoF Dept DELs'!L12</f>
        <v>0</v>
      </c>
      <c r="L9" s="96">
        <f>E9-'[1]DoF Dept DELs'!M12</f>
        <v>0</v>
      </c>
      <c r="M9" s="96">
        <f>F9-'[1]DoF Dept DELs'!N12</f>
        <v>0</v>
      </c>
    </row>
    <row r="10" spans="1:20" s="75" customFormat="1" x14ac:dyDescent="0.25">
      <c r="A10" s="73" t="s">
        <v>63</v>
      </c>
      <c r="B10" s="68">
        <v>2143.2559999999999</v>
      </c>
      <c r="C10" s="68">
        <v>2463.2310000000002</v>
      </c>
      <c r="D10" s="68">
        <v>2500.25</v>
      </c>
      <c r="E10" s="68">
        <v>2647.49</v>
      </c>
      <c r="F10" s="68">
        <v>2877.567</v>
      </c>
      <c r="G10" s="74"/>
      <c r="I10" s="96">
        <f>B10-'[1]DoF Dept DELs'!J11</f>
        <v>0</v>
      </c>
      <c r="J10" s="96">
        <f>C10-'[1]DoF Dept DELs'!K11</f>
        <v>0</v>
      </c>
      <c r="K10" s="96">
        <f>D10-'[1]DoF Dept DELs'!L11</f>
        <v>0</v>
      </c>
      <c r="L10" s="96">
        <f>E10-'[1]DoF Dept DELs'!M11</f>
        <v>0</v>
      </c>
      <c r="M10" s="96">
        <f>F10-'[1]DoF Dept DELs'!N11</f>
        <v>0</v>
      </c>
    </row>
    <row r="11" spans="1:20" s="75" customFormat="1" x14ac:dyDescent="0.25">
      <c r="A11" s="73" t="s">
        <v>64</v>
      </c>
      <c r="B11" s="68">
        <v>167.39400000000001</v>
      </c>
      <c r="C11" s="68">
        <v>551.54</v>
      </c>
      <c r="D11" s="68">
        <v>288.33699999999999</v>
      </c>
      <c r="E11" s="68">
        <v>168.17599999999999</v>
      </c>
      <c r="F11" s="68">
        <v>177.45699999999999</v>
      </c>
      <c r="G11" s="74"/>
      <c r="I11" s="96">
        <f>B11-'[1]DoF Dept DELs'!J13</f>
        <v>0</v>
      </c>
      <c r="J11" s="96">
        <f>C11-'[1]DoF Dept DELs'!K13</f>
        <v>0</v>
      </c>
      <c r="K11" s="96">
        <f>D11-'[1]DoF Dept DELs'!L13</f>
        <v>0</v>
      </c>
      <c r="L11" s="96">
        <f>E11-'[1]DoF Dept DELs'!M13</f>
        <v>0</v>
      </c>
      <c r="M11" s="96">
        <f>F11-'[1]DoF Dept DELs'!N13</f>
        <v>0</v>
      </c>
    </row>
    <row r="12" spans="1:20" s="75" customFormat="1" x14ac:dyDescent="0.25">
      <c r="A12" s="73" t="s">
        <v>65</v>
      </c>
      <c r="B12" s="68">
        <v>5988.8249999999998</v>
      </c>
      <c r="C12" s="68">
        <v>7167.7489999999998</v>
      </c>
      <c r="D12" s="68">
        <v>7050.1679999999997</v>
      </c>
      <c r="E12" s="68">
        <v>7319.933</v>
      </c>
      <c r="F12" s="68">
        <v>7941.12</v>
      </c>
      <c r="G12" s="74"/>
      <c r="I12" s="96">
        <f>B12-'[1]DoF Dept DELs'!J14</f>
        <v>0</v>
      </c>
      <c r="J12" s="96">
        <f>C12-'[1]DoF Dept DELs'!K14</f>
        <v>0</v>
      </c>
      <c r="K12" s="96">
        <f>D12-'[1]DoF Dept DELs'!L14</f>
        <v>0</v>
      </c>
      <c r="L12" s="96">
        <f>E12-'[1]DoF Dept DELs'!M14</f>
        <v>0</v>
      </c>
      <c r="M12" s="96">
        <f>F12-'[1]DoF Dept DELs'!N14</f>
        <v>0</v>
      </c>
    </row>
    <row r="13" spans="1:20" s="75" customFormat="1" x14ac:dyDescent="0.25">
      <c r="A13" s="73" t="s">
        <v>66</v>
      </c>
      <c r="B13" s="68">
        <v>405.399</v>
      </c>
      <c r="C13" s="68">
        <v>691.80100000000004</v>
      </c>
      <c r="D13" s="68">
        <v>572.26300000000003</v>
      </c>
      <c r="E13" s="68">
        <v>521.94100000000003</v>
      </c>
      <c r="F13" s="68">
        <v>631.81799999999998</v>
      </c>
      <c r="G13" s="74"/>
      <c r="I13" s="96">
        <f>B13-'[1]DoF Dept DELs'!J18</f>
        <v>0</v>
      </c>
      <c r="J13" s="96">
        <f>C13-'[1]DoF Dept DELs'!K18</f>
        <v>0</v>
      </c>
      <c r="K13" s="96">
        <f>D13-'[1]DoF Dept DELs'!L18</f>
        <v>0</v>
      </c>
      <c r="L13" s="96">
        <f>E13-'[1]DoF Dept DELs'!M18</f>
        <v>0</v>
      </c>
      <c r="M13" s="96">
        <f>F13-'[1]DoF Dept DELs'!N18</f>
        <v>0</v>
      </c>
    </row>
    <row r="14" spans="1:20" x14ac:dyDescent="0.25">
      <c r="A14" s="81" t="s">
        <v>67</v>
      </c>
      <c r="B14" s="68">
        <v>1083.1489999999999</v>
      </c>
      <c r="C14" s="68">
        <v>1126.578</v>
      </c>
      <c r="D14" s="68">
        <v>1180.174</v>
      </c>
      <c r="E14" s="68">
        <v>1178.24</v>
      </c>
      <c r="F14" s="68">
        <v>1258.8889999999999</v>
      </c>
      <c r="G14" s="74"/>
      <c r="I14" s="96">
        <f>B14-'[1]DoF Dept DELs'!J15</f>
        <v>0</v>
      </c>
      <c r="J14" s="96">
        <f>C14-'[1]DoF Dept DELs'!K15</f>
        <v>0</v>
      </c>
      <c r="K14" s="96">
        <f>D14-'[1]DoF Dept DELs'!L15</f>
        <v>0</v>
      </c>
      <c r="L14" s="96">
        <f>E14-'[1]DoF Dept DELs'!M15</f>
        <v>0</v>
      </c>
      <c r="M14" s="96">
        <f>F14-'[1]DoF Dept DELs'!N15</f>
        <v>0</v>
      </c>
    </row>
    <row r="15" spans="1:20" x14ac:dyDescent="0.25">
      <c r="A15" s="68" t="s">
        <v>68</v>
      </c>
      <c r="B15" s="68">
        <v>72.775000000000006</v>
      </c>
      <c r="C15" s="68">
        <v>96.381</v>
      </c>
      <c r="D15" s="68">
        <v>122.71</v>
      </c>
      <c r="E15" s="68">
        <v>150.07599999999999</v>
      </c>
      <c r="F15" s="68">
        <v>156.244</v>
      </c>
      <c r="G15" s="74"/>
      <c r="I15" s="96">
        <f>B15-'[1]DoF Dept DELs'!J17</f>
        <v>0</v>
      </c>
      <c r="J15" s="96">
        <f>C15-'[1]DoF Dept DELs'!K17</f>
        <v>0</v>
      </c>
      <c r="K15" s="96">
        <f>D15-'[1]DoF Dept DELs'!L17</f>
        <v>0</v>
      </c>
      <c r="L15" s="96">
        <f>E15-'[1]DoF Dept DELs'!M17</f>
        <v>0</v>
      </c>
      <c r="M15" s="96">
        <f>F15-'[1]DoF Dept DELs'!N17</f>
        <v>0</v>
      </c>
    </row>
    <row r="16" spans="1:20" ht="17.25" x14ac:dyDescent="0.25">
      <c r="A16" s="309" t="s">
        <v>101</v>
      </c>
      <c r="B16" s="68">
        <v>85.866</v>
      </c>
      <c r="C16" s="68">
        <v>93.701999999999998</v>
      </c>
      <c r="D16" s="68">
        <v>101.934</v>
      </c>
      <c r="E16" s="68">
        <v>105.738</v>
      </c>
      <c r="F16" s="68">
        <v>108.989</v>
      </c>
      <c r="G16" s="74"/>
      <c r="I16" s="96">
        <f>B16-'[1]DoF Dept DELs'!J16</f>
        <v>0</v>
      </c>
      <c r="J16" s="96">
        <f>C16-'[1]DoF Dept DELs'!K16</f>
        <v>0</v>
      </c>
      <c r="K16" s="96">
        <f>D16-'[1]DoF Dept DELs'!L16</f>
        <v>0</v>
      </c>
      <c r="L16" s="96">
        <f>E16-'[1]DoF Dept DELs'!M16</f>
        <v>0</v>
      </c>
      <c r="M16" s="96">
        <f>F16-'[1]DoF Dept DELs'!N16</f>
        <v>0</v>
      </c>
    </row>
    <row r="17" spans="1:20" hidden="1" outlineLevel="1" x14ac:dyDescent="0.25">
      <c r="A17" s="82" t="s">
        <v>70</v>
      </c>
      <c r="B17" s="68"/>
      <c r="C17" s="68"/>
      <c r="D17" s="68"/>
      <c r="E17" s="68"/>
      <c r="F17" s="68"/>
      <c r="G17" s="74"/>
      <c r="I17" s="96"/>
      <c r="J17" s="97"/>
      <c r="K17" s="97"/>
      <c r="L17" s="97"/>
      <c r="M17" s="97"/>
    </row>
    <row r="18" spans="1:20" hidden="1" outlineLevel="1" x14ac:dyDescent="0.25">
      <c r="A18" s="102" t="s">
        <v>71</v>
      </c>
      <c r="B18" s="91">
        <v>9.7449999999999992</v>
      </c>
      <c r="C18" s="91">
        <v>10.448</v>
      </c>
      <c r="D18" s="91">
        <v>12.554</v>
      </c>
      <c r="E18" s="91">
        <v>14.12</v>
      </c>
      <c r="F18" s="91">
        <v>14.917999999999999</v>
      </c>
      <c r="G18" s="74"/>
      <c r="I18" s="96">
        <f>B18-'[1]DoF Minor dept DELs'!J12</f>
        <v>0</v>
      </c>
      <c r="J18" s="96">
        <f>C18-'[1]DoF Minor dept DELs'!K12</f>
        <v>0</v>
      </c>
      <c r="K18" s="96">
        <f>D18-'[1]DoF Minor dept DELs'!L12</f>
        <v>0</v>
      </c>
      <c r="L18" s="96">
        <f>E18-'[1]DoF Minor dept DELs'!M12</f>
        <v>0</v>
      </c>
      <c r="M18" s="96">
        <f>F18-'[1]DoF Minor dept DELs'!N12</f>
        <v>0</v>
      </c>
    </row>
    <row r="19" spans="1:20" hidden="1" outlineLevel="1" x14ac:dyDescent="0.25">
      <c r="A19" s="102" t="s">
        <v>72</v>
      </c>
      <c r="B19" s="91">
        <v>32.003999999999998</v>
      </c>
      <c r="C19" s="91">
        <v>39.085000000000001</v>
      </c>
      <c r="D19" s="91">
        <v>41.747</v>
      </c>
      <c r="E19" s="91">
        <v>42.314999999999998</v>
      </c>
      <c r="F19" s="91">
        <v>42.877000000000002</v>
      </c>
      <c r="G19" s="74"/>
      <c r="I19" s="96">
        <f>B19-'[1]DoF Minor dept DELs'!J14</f>
        <v>0</v>
      </c>
      <c r="J19" s="96">
        <f>C19-'[1]DoF Minor dept DELs'!K14</f>
        <v>0</v>
      </c>
      <c r="K19" s="96">
        <f>D19-'[1]DoF Minor dept DELs'!L14</f>
        <v>0</v>
      </c>
      <c r="L19" s="96">
        <f>E19-'[1]DoF Minor dept DELs'!M14</f>
        <v>0</v>
      </c>
      <c r="M19" s="96">
        <f>F19-'[1]DoF Minor dept DELs'!N14</f>
        <v>0</v>
      </c>
    </row>
    <row r="20" spans="1:20" hidden="1" outlineLevel="1" x14ac:dyDescent="0.25">
      <c r="A20" s="102" t="s">
        <v>73</v>
      </c>
      <c r="B20" s="91">
        <v>6.452</v>
      </c>
      <c r="C20" s="91">
        <v>7.1040000000000001</v>
      </c>
      <c r="D20" s="91">
        <v>7.3689999999999998</v>
      </c>
      <c r="E20" s="91">
        <v>7.7629999999999999</v>
      </c>
      <c r="F20" s="91">
        <v>8.25</v>
      </c>
      <c r="G20" s="74"/>
      <c r="I20" s="96">
        <f>B20-'[1]DoF Minor dept DELs'!J10</f>
        <v>0</v>
      </c>
      <c r="J20" s="96">
        <f>C20-'[1]DoF Minor dept DELs'!K10</f>
        <v>0</v>
      </c>
      <c r="K20" s="96">
        <f>D20-'[1]DoF Minor dept DELs'!L10</f>
        <v>0</v>
      </c>
      <c r="L20" s="96">
        <f>E20-'[1]DoF Minor dept DELs'!M10</f>
        <v>0</v>
      </c>
      <c r="M20" s="96">
        <f>F20-'[1]DoF Minor dept DELs'!N10</f>
        <v>0</v>
      </c>
    </row>
    <row r="21" spans="1:20" hidden="1" outlineLevel="1" x14ac:dyDescent="0.25">
      <c r="A21" s="102" t="s">
        <v>74</v>
      </c>
      <c r="B21" s="91">
        <v>6.9000000000000006E-2</v>
      </c>
      <c r="C21" s="91">
        <v>9.5000000000000001E-2</v>
      </c>
      <c r="D21" s="91">
        <v>0.10199999999999999</v>
      </c>
      <c r="E21" s="91">
        <v>0.108</v>
      </c>
      <c r="F21" s="91">
        <v>1E-3</v>
      </c>
      <c r="G21" s="74"/>
      <c r="I21" s="96">
        <f>B21-'[1]DoF Minor dept DELs'!J13</f>
        <v>0</v>
      </c>
      <c r="J21" s="96">
        <f>C21-'[1]DoF Minor dept DELs'!K13</f>
        <v>0</v>
      </c>
      <c r="K21" s="96">
        <f>D21-'[1]DoF Minor dept DELs'!L13</f>
        <v>0</v>
      </c>
      <c r="L21" s="96">
        <f>E21-'[1]DoF Minor dept DELs'!M13</f>
        <v>0</v>
      </c>
      <c r="M21" s="96">
        <f>F21-'[1]DoF Minor dept DELs'!N13</f>
        <v>0</v>
      </c>
    </row>
    <row r="22" spans="1:20" hidden="1" outlineLevel="1" x14ac:dyDescent="0.25">
      <c r="A22" s="102" t="s">
        <v>75</v>
      </c>
      <c r="B22" s="91">
        <v>2.8439999999999999</v>
      </c>
      <c r="C22" s="91">
        <v>3.09</v>
      </c>
      <c r="D22" s="91">
        <v>3.5059999999999998</v>
      </c>
      <c r="E22" s="91">
        <v>3.919</v>
      </c>
      <c r="F22" s="91">
        <v>3.8380000000000001</v>
      </c>
      <c r="G22" s="74"/>
      <c r="I22" s="96">
        <f>B22-'[1]DoF Minor dept DELs'!J15</f>
        <v>0</v>
      </c>
      <c r="J22" s="96">
        <f>C22-'[1]DoF Minor dept DELs'!K15</f>
        <v>0</v>
      </c>
      <c r="K22" s="96">
        <f>D22-'[1]DoF Minor dept DELs'!L15</f>
        <v>0</v>
      </c>
      <c r="L22" s="96">
        <f>E22-'[1]DoF Minor dept DELs'!M15</f>
        <v>0</v>
      </c>
      <c r="M22" s="96">
        <f>F22-'[1]DoF Minor dept DELs'!N15</f>
        <v>0</v>
      </c>
    </row>
    <row r="23" spans="1:20" hidden="1" outlineLevel="1" x14ac:dyDescent="0.25">
      <c r="A23" s="102" t="s">
        <v>76</v>
      </c>
      <c r="B23" s="91">
        <v>34.752000000000002</v>
      </c>
      <c r="C23" s="91">
        <v>33.880000000000003</v>
      </c>
      <c r="D23" s="91">
        <v>36.655999999999999</v>
      </c>
      <c r="E23" s="91">
        <v>37.512999999999998</v>
      </c>
      <c r="F23" s="91">
        <v>39.104999999999997</v>
      </c>
      <c r="G23" s="74"/>
      <c r="I23" s="96">
        <f>B23-'[1]DoF Minor dept DELs'!J11</f>
        <v>0</v>
      </c>
      <c r="J23" s="96">
        <f>C23-'[1]DoF Minor dept DELs'!K11</f>
        <v>0</v>
      </c>
      <c r="K23" s="96">
        <f>D23-'[1]DoF Minor dept DELs'!L11</f>
        <v>0</v>
      </c>
      <c r="L23" s="96">
        <f>E23-'[1]DoF Minor dept DELs'!M11</f>
        <v>0</v>
      </c>
      <c r="M23" s="96">
        <f>F23-'[1]DoF Minor dept DELs'!N11</f>
        <v>0</v>
      </c>
    </row>
    <row r="24" spans="1:20" ht="15.75" customHeight="1" collapsed="1" x14ac:dyDescent="0.25">
      <c r="A24" s="337" t="s">
        <v>102</v>
      </c>
      <c r="B24" s="166">
        <v>11965.555</v>
      </c>
      <c r="C24" s="166">
        <v>15148.662</v>
      </c>
      <c r="D24" s="166">
        <v>14444.168</v>
      </c>
      <c r="E24" s="166">
        <v>14282.214</v>
      </c>
      <c r="F24" s="166">
        <v>15414.665999999999</v>
      </c>
      <c r="G24" s="74"/>
      <c r="I24" s="96">
        <f>B24-'[1]DoF Dept DELs'!J20</f>
        <v>0</v>
      </c>
      <c r="J24" s="96">
        <f>C24-'[1]DoF Dept DELs'!K20</f>
        <v>0</v>
      </c>
      <c r="K24" s="96">
        <f>D24-'[1]DoF Dept DELs'!L20</f>
        <v>0</v>
      </c>
      <c r="L24" s="96">
        <f>E24-'[1]DoF Dept DELs'!M20</f>
        <v>0</v>
      </c>
      <c r="M24" s="96">
        <f>F24-'[1]DoF Dept DELs'!N20</f>
        <v>0</v>
      </c>
    </row>
    <row r="25" spans="1:20" x14ac:dyDescent="0.25">
      <c r="A25" s="106" t="s">
        <v>78</v>
      </c>
      <c r="B25" s="74"/>
      <c r="C25" s="74"/>
      <c r="D25" s="74"/>
      <c r="E25" s="74"/>
      <c r="F25" s="74"/>
      <c r="G25" s="74"/>
      <c r="I25" s="284"/>
      <c r="J25" s="284"/>
      <c r="K25" s="284"/>
      <c r="L25" s="284"/>
      <c r="M25" s="284"/>
    </row>
    <row r="26" spans="1:20" ht="27" customHeight="1" x14ac:dyDescent="0.25">
      <c r="A26" s="380" t="s">
        <v>103</v>
      </c>
      <c r="B26" s="380"/>
      <c r="C26" s="380"/>
      <c r="D26" s="380"/>
      <c r="E26" s="380"/>
      <c r="F26" s="380"/>
      <c r="G26" s="380"/>
      <c r="I26" s="284"/>
      <c r="J26" s="284"/>
      <c r="K26" s="284"/>
      <c r="L26" s="284"/>
      <c r="M26" s="284"/>
    </row>
    <row r="27" spans="1:20" ht="28.5" customHeight="1" x14ac:dyDescent="0.25">
      <c r="A27" s="373" t="s">
        <v>278</v>
      </c>
      <c r="B27" s="373"/>
      <c r="C27" s="373"/>
      <c r="D27" s="373"/>
      <c r="E27" s="373"/>
      <c r="F27" s="373"/>
      <c r="G27" s="373"/>
      <c r="I27" s="284"/>
      <c r="J27" s="284"/>
      <c r="K27" s="284"/>
      <c r="L27" s="284"/>
      <c r="M27" s="284"/>
    </row>
    <row r="28" spans="1:20" ht="23.25" customHeight="1" x14ac:dyDescent="0.25">
      <c r="A28" s="329"/>
      <c r="B28" s="329"/>
      <c r="C28" s="329"/>
      <c r="D28" s="329"/>
      <c r="E28" s="329"/>
      <c r="F28" s="329"/>
      <c r="G28" s="329"/>
      <c r="I28" s="284"/>
      <c r="J28" s="284"/>
      <c r="K28" s="284"/>
      <c r="L28" s="284"/>
      <c r="M28" s="284"/>
    </row>
    <row r="29" spans="1:20" ht="18" customHeight="1" x14ac:dyDescent="0.25">
      <c r="A29" s="258" t="s">
        <v>104</v>
      </c>
      <c r="B29" s="74"/>
      <c r="C29" s="74"/>
      <c r="D29" s="74"/>
      <c r="E29" s="74"/>
      <c r="F29" s="74"/>
      <c r="G29" s="74"/>
      <c r="I29" s="284"/>
      <c r="J29" s="284"/>
      <c r="K29" s="284"/>
      <c r="L29" s="284"/>
      <c r="M29" s="284"/>
    </row>
    <row r="30" spans="1:20" ht="6" customHeight="1" x14ac:dyDescent="0.25">
      <c r="B30" s="74"/>
      <c r="C30" s="74"/>
      <c r="D30" s="74"/>
      <c r="E30" s="74"/>
      <c r="F30" s="74"/>
      <c r="G30" s="74"/>
      <c r="I30" s="284"/>
      <c r="J30" s="284"/>
      <c r="K30" s="284"/>
      <c r="L30" s="284"/>
      <c r="M30" s="284"/>
    </row>
    <row r="31" spans="1:20" x14ac:dyDescent="0.25">
      <c r="A31" s="167" t="s">
        <v>105</v>
      </c>
      <c r="B31" s="165" t="s">
        <v>94</v>
      </c>
      <c r="C31" s="165" t="s">
        <v>95</v>
      </c>
      <c r="D31" s="165" t="s">
        <v>96</v>
      </c>
      <c r="E31" s="165" t="s">
        <v>97</v>
      </c>
      <c r="F31" s="165" t="s">
        <v>98</v>
      </c>
      <c r="G31" s="74"/>
      <c r="H31" s="74"/>
      <c r="I31" s="74"/>
      <c r="J31" s="74"/>
      <c r="K31" s="74"/>
      <c r="L31" s="74"/>
      <c r="M31" s="74"/>
      <c r="O31" s="284"/>
      <c r="P31" s="284"/>
      <c r="Q31" s="284"/>
      <c r="R31" s="284"/>
      <c r="T31" s="282"/>
    </row>
    <row r="32" spans="1:20" ht="30" x14ac:dyDescent="0.25">
      <c r="A32" s="264"/>
      <c r="B32" s="265" t="s">
        <v>99</v>
      </c>
      <c r="C32" s="265" t="s">
        <v>99</v>
      </c>
      <c r="D32" s="265" t="s">
        <v>99</v>
      </c>
      <c r="E32" s="265" t="s">
        <v>99</v>
      </c>
      <c r="F32" s="265" t="s">
        <v>100</v>
      </c>
      <c r="G32" s="74"/>
      <c r="H32" s="74"/>
      <c r="I32" s="74"/>
      <c r="J32" s="74"/>
      <c r="K32" s="74"/>
      <c r="L32" s="74"/>
      <c r="M32" s="74"/>
      <c r="O32" s="284"/>
      <c r="P32" s="284"/>
      <c r="Q32" s="284"/>
      <c r="R32" s="284"/>
      <c r="T32" s="282"/>
    </row>
    <row r="33" spans="1:14" x14ac:dyDescent="0.25">
      <c r="A33" s="122" t="s">
        <v>106</v>
      </c>
      <c r="B33" s="68">
        <f>B24</f>
        <v>11965.555</v>
      </c>
      <c r="C33" s="68">
        <f t="shared" ref="C33:F33" si="0">C24</f>
        <v>15148.662</v>
      </c>
      <c r="D33" s="68">
        <f t="shared" si="0"/>
        <v>14444.168</v>
      </c>
      <c r="E33" s="68">
        <f t="shared" si="0"/>
        <v>14282.214</v>
      </c>
      <c r="F33" s="68">
        <f t="shared" si="0"/>
        <v>15414.665999999999</v>
      </c>
      <c r="G33" s="74"/>
      <c r="I33" s="97"/>
      <c r="J33" s="97"/>
      <c r="K33" s="97"/>
      <c r="L33" s="97"/>
      <c r="M33" s="97"/>
    </row>
    <row r="34" spans="1:14" ht="17.25" x14ac:dyDescent="0.25">
      <c r="A34" s="309" t="s">
        <v>107</v>
      </c>
      <c r="B34" s="68">
        <f>-656.075-B35</f>
        <v>-776.375</v>
      </c>
      <c r="C34" s="68">
        <f>-312.096-C35</f>
        <v>-436.19600000000003</v>
      </c>
      <c r="D34" s="68">
        <f>-369.834-D35</f>
        <v>-497.13400000000001</v>
      </c>
      <c r="E34" s="68">
        <f>-600.289-E35</f>
        <v>-715.88900000000001</v>
      </c>
      <c r="F34" s="68">
        <f>-662.019-F35</f>
        <v>-777.91899999999998</v>
      </c>
      <c r="G34" s="74"/>
      <c r="I34" s="97">
        <f>B34-'[1]Other stuff in PESA DELs'!J11</f>
        <v>-120.29999999999995</v>
      </c>
      <c r="J34" s="97">
        <f>C34-'[1]Other stuff in PESA DELs'!K11</f>
        <v>-124.10000000000002</v>
      </c>
      <c r="K34" s="97">
        <f>D34-'[1]Other stuff in PESA DELs'!L11</f>
        <v>-127.30000000000001</v>
      </c>
      <c r="L34" s="97">
        <f>E34-'[1]Other stuff in PESA DELs'!M11</f>
        <v>-115.60000000000002</v>
      </c>
      <c r="M34" s="97">
        <f>F34-'[1]Other stuff in PESA DELs'!N11</f>
        <v>-115.89999999999998</v>
      </c>
      <c r="N34" s="122"/>
    </row>
    <row r="35" spans="1:14" ht="17.25" x14ac:dyDescent="0.25">
      <c r="A35" s="108" t="s">
        <v>85</v>
      </c>
      <c r="B35" s="68">
        <v>120.3</v>
      </c>
      <c r="C35" s="68">
        <v>124.1</v>
      </c>
      <c r="D35" s="68">
        <v>127.3</v>
      </c>
      <c r="E35" s="68">
        <v>115.6</v>
      </c>
      <c r="F35" s="68">
        <v>115.9</v>
      </c>
      <c r="G35" s="74"/>
      <c r="I35" s="97"/>
      <c r="J35" s="97"/>
      <c r="K35" s="97"/>
      <c r="L35" s="97"/>
      <c r="M35" s="97"/>
      <c r="N35" s="122"/>
    </row>
    <row r="36" spans="1:14" ht="17.25" customHeight="1" x14ac:dyDescent="0.25">
      <c r="A36" s="108" t="s">
        <v>86</v>
      </c>
      <c r="B36" s="68">
        <v>51.16</v>
      </c>
      <c r="C36" s="68">
        <v>47.935000000000002</v>
      </c>
      <c r="D36" s="68">
        <v>44.972000000000001</v>
      </c>
      <c r="E36" s="68">
        <v>42.994</v>
      </c>
      <c r="F36" s="68">
        <v>50.332999999999998</v>
      </c>
      <c r="G36" s="74"/>
      <c r="I36" s="97">
        <f>B36-'[1]Other stuff in PESA DELs'!J12</f>
        <v>0</v>
      </c>
      <c r="J36" s="97">
        <f>C36-'[1]Other stuff in PESA DELs'!K12</f>
        <v>0</v>
      </c>
      <c r="K36" s="97">
        <f>D36-'[1]Other stuff in PESA DELs'!L12</f>
        <v>0</v>
      </c>
      <c r="L36" s="97">
        <f>E36-'[1]Other stuff in PESA DELs'!M12</f>
        <v>0</v>
      </c>
      <c r="M36" s="97">
        <f>F36-'[1]Other stuff in PESA DELs'!N12</f>
        <v>0</v>
      </c>
    </row>
    <row r="37" spans="1:14" s="104" customFormat="1" ht="17.25" x14ac:dyDescent="0.25">
      <c r="A37" s="317" t="s">
        <v>108</v>
      </c>
      <c r="B37" s="149">
        <f>SUM(B33:B36)</f>
        <v>11360.64</v>
      </c>
      <c r="C37" s="149">
        <f t="shared" ref="C37:F37" si="1">SUM(C33:C36)</f>
        <v>14884.501</v>
      </c>
      <c r="D37" s="149">
        <f t="shared" si="1"/>
        <v>14119.305999999999</v>
      </c>
      <c r="E37" s="149">
        <f t="shared" si="1"/>
        <v>13724.919000000002</v>
      </c>
      <c r="F37" s="149">
        <f t="shared" si="1"/>
        <v>14802.98</v>
      </c>
      <c r="G37" s="74"/>
      <c r="I37" s="105">
        <f>B37-'[1]PESA DELs'!J21</f>
        <v>0</v>
      </c>
      <c r="J37" s="105">
        <f>C37-'[1]PESA DELs'!K21</f>
        <v>0</v>
      </c>
      <c r="K37" s="105">
        <f>D37-'[1]PESA DELs'!L21</f>
        <v>0</v>
      </c>
      <c r="L37" s="105">
        <f>E37-'[1]PESA DELs'!M21</f>
        <v>0</v>
      </c>
      <c r="M37" s="105">
        <f>F37-'[1]PESA DELs'!N21</f>
        <v>0</v>
      </c>
    </row>
    <row r="38" spans="1:14" s="117" customFormat="1" ht="7.5" customHeight="1" x14ac:dyDescent="0.25">
      <c r="A38" s="138"/>
      <c r="B38" s="116"/>
      <c r="C38" s="116"/>
      <c r="D38" s="116"/>
      <c r="E38" s="116"/>
      <c r="F38" s="116"/>
      <c r="G38" s="118"/>
      <c r="I38" s="119"/>
      <c r="J38" s="119"/>
      <c r="K38" s="119"/>
      <c r="L38" s="119"/>
      <c r="M38" s="119"/>
    </row>
    <row r="39" spans="1:14" s="104" customFormat="1" x14ac:dyDescent="0.25">
      <c r="A39" s="106" t="s">
        <v>78</v>
      </c>
      <c r="B39" s="319"/>
      <c r="C39" s="319"/>
      <c r="D39" s="319"/>
      <c r="E39" s="319"/>
      <c r="F39" s="319"/>
      <c r="I39" s="120"/>
      <c r="J39" s="120"/>
      <c r="K39" s="120"/>
      <c r="L39" s="120"/>
      <c r="M39" s="120"/>
    </row>
    <row r="40" spans="1:14" s="104" customFormat="1" ht="55.5" customHeight="1" x14ac:dyDescent="0.25">
      <c r="A40" s="368" t="s">
        <v>109</v>
      </c>
      <c r="B40" s="368"/>
      <c r="C40" s="368"/>
      <c r="D40" s="368"/>
      <c r="E40" s="368"/>
      <c r="F40" s="368"/>
      <c r="I40" s="120"/>
      <c r="J40" s="120"/>
      <c r="K40" s="120"/>
      <c r="L40" s="120"/>
      <c r="M40" s="120"/>
    </row>
    <row r="41" spans="1:14" ht="27" customHeight="1" x14ac:dyDescent="0.25">
      <c r="A41" s="373" t="s">
        <v>110</v>
      </c>
      <c r="B41" s="373"/>
      <c r="C41" s="373"/>
      <c r="D41" s="373"/>
      <c r="E41" s="373"/>
      <c r="F41" s="373"/>
      <c r="G41" s="315"/>
    </row>
    <row r="42" spans="1:14" x14ac:dyDescent="0.25">
      <c r="A42" s="316" t="s">
        <v>90</v>
      </c>
      <c r="B42" s="314"/>
      <c r="C42" s="314"/>
      <c r="D42" s="313"/>
      <c r="E42" s="314"/>
      <c r="F42" s="314"/>
      <c r="G42" s="314"/>
      <c r="I42" s="379" t="s">
        <v>111</v>
      </c>
      <c r="J42" s="379"/>
      <c r="K42" s="379"/>
      <c r="L42" s="379"/>
      <c r="M42" s="379"/>
    </row>
    <row r="43" spans="1:14" x14ac:dyDescent="0.25">
      <c r="A43" s="84"/>
    </row>
    <row r="44" spans="1:14" x14ac:dyDescent="0.25">
      <c r="B44" s="68"/>
      <c r="C44" s="68"/>
      <c r="D44" s="68"/>
      <c r="E44" s="68"/>
      <c r="F44" s="68"/>
      <c r="G44" s="75"/>
    </row>
    <row r="45" spans="1:14" x14ac:dyDescent="0.25">
      <c r="A45" s="90"/>
      <c r="B45" s="68"/>
      <c r="C45" s="68"/>
      <c r="D45" s="68"/>
      <c r="E45" s="68"/>
      <c r="F45" s="68"/>
      <c r="G45" s="75"/>
    </row>
    <row r="46" spans="1:14" x14ac:dyDescent="0.25">
      <c r="B46" s="68"/>
      <c r="C46" s="68"/>
      <c r="D46" s="68"/>
      <c r="E46" s="68"/>
      <c r="F46" s="68"/>
      <c r="G46" s="75"/>
    </row>
    <row r="47" spans="1:14" x14ac:dyDescent="0.25">
      <c r="B47" s="68"/>
      <c r="C47" s="68"/>
      <c r="D47" s="68"/>
      <c r="E47" s="68"/>
      <c r="F47" s="68"/>
      <c r="G47" s="75"/>
    </row>
    <row r="48" spans="1:14" x14ac:dyDescent="0.25">
      <c r="B48" s="68"/>
      <c r="C48" s="68"/>
      <c r="D48" s="68"/>
      <c r="E48" s="68"/>
      <c r="F48" s="68"/>
      <c r="G48" s="75"/>
    </row>
    <row r="49" spans="2:7" x14ac:dyDescent="0.25">
      <c r="B49" s="68"/>
      <c r="C49" s="68"/>
      <c r="D49" s="68"/>
      <c r="E49" s="68"/>
      <c r="F49" s="68"/>
      <c r="G49" s="75"/>
    </row>
    <row r="50" spans="2:7" x14ac:dyDescent="0.25">
      <c r="B50" s="68"/>
      <c r="C50" s="68"/>
      <c r="D50" s="68"/>
      <c r="E50" s="68"/>
      <c r="F50" s="68"/>
      <c r="G50" s="75"/>
    </row>
    <row r="51" spans="2:7" x14ac:dyDescent="0.25">
      <c r="B51" s="68"/>
      <c r="C51" s="68"/>
      <c r="D51" s="68"/>
      <c r="E51" s="68"/>
      <c r="F51" s="68"/>
    </row>
    <row r="52" spans="2:7" x14ac:dyDescent="0.25">
      <c r="B52" s="68"/>
      <c r="C52" s="68"/>
      <c r="D52" s="68"/>
      <c r="E52" s="68"/>
      <c r="F52" s="68"/>
    </row>
    <row r="53" spans="2:7" x14ac:dyDescent="0.25">
      <c r="B53" s="68"/>
      <c r="C53" s="68"/>
      <c r="D53" s="68"/>
      <c r="E53" s="68"/>
      <c r="F53" s="68"/>
    </row>
    <row r="54" spans="2:7" x14ac:dyDescent="0.25">
      <c r="B54" s="68"/>
      <c r="C54" s="68"/>
      <c r="D54" s="68"/>
      <c r="E54" s="68"/>
      <c r="F54" s="68"/>
    </row>
    <row r="55" spans="2:7" x14ac:dyDescent="0.25">
      <c r="B55" s="68"/>
      <c r="C55" s="68"/>
      <c r="D55" s="68"/>
      <c r="E55" s="68"/>
      <c r="F55" s="68"/>
    </row>
    <row r="56" spans="2:7" x14ac:dyDescent="0.25">
      <c r="B56" s="68"/>
      <c r="C56" s="68"/>
      <c r="D56" s="68"/>
      <c r="E56" s="68"/>
      <c r="F56" s="68"/>
    </row>
    <row r="57" spans="2:7" x14ac:dyDescent="0.25">
      <c r="B57" s="68"/>
      <c r="C57" s="68"/>
      <c r="D57" s="68"/>
      <c r="E57" s="68"/>
      <c r="F57" s="68"/>
    </row>
    <row r="58" spans="2:7" x14ac:dyDescent="0.25">
      <c r="B58" s="68"/>
      <c r="C58" s="68"/>
      <c r="D58" s="68"/>
      <c r="E58" s="68"/>
      <c r="F58" s="68"/>
    </row>
    <row r="59" spans="2:7" x14ac:dyDescent="0.25">
      <c r="B59" s="68"/>
      <c r="C59" s="68"/>
      <c r="D59" s="68"/>
      <c r="E59" s="68"/>
      <c r="F59" s="68"/>
    </row>
  </sheetData>
  <mergeCells count="5">
    <mergeCell ref="I42:M42"/>
    <mergeCell ref="A40:F40"/>
    <mergeCell ref="A26:G26"/>
    <mergeCell ref="A27:G27"/>
    <mergeCell ref="A41:F41"/>
  </mergeCells>
  <phoneticPr fontId="11" type="noConversion"/>
  <hyperlinks>
    <hyperlink ref="A1" location="Index!A6" display="Back to Index" xr:uid="{FB2D77DB-6799-40A6-98A7-12AF9092A217}"/>
  </hyperlinks>
  <pageMargins left="0.7" right="0.7" top="0.75" bottom="0.75" header="0.3" footer="0.3"/>
  <pageSetup paperSize="9" orientation="portrait" horizontalDpi="300" verticalDpi="0" r:id="rId1"/>
  <extLst>
    <ext xmlns:x14="http://schemas.microsoft.com/office/spreadsheetml/2009/9/main" uri="{05C60535-1F16-4fd2-B633-F4F36F0B64E0}">
      <x14:sparklineGroups xmlns:xm="http://schemas.microsoft.com/office/excel/2006/main">
        <x14:sparklineGroup type="column" displayEmptyCellsAs="gap" xr2:uid="{63FA077B-054C-48A2-A277-D5D35BC43803}">
          <x14:colorSeries rgb="FF376092"/>
          <x14:colorNegative rgb="FFD00000"/>
          <x14:colorAxis rgb="FF000000"/>
          <x14:colorMarkers rgb="FFD00000"/>
          <x14:colorFirst rgb="FFD00000"/>
          <x14:colorLast rgb="FFD00000"/>
          <x14:colorHigh rgb="FFD00000"/>
          <x14:colorLow rgb="FFD00000"/>
          <x14:sparklines>
            <x14:sparkline>
              <xm:f>'Non-ringfenced RDEL by dept'!B8:F8</xm:f>
              <xm:sqref>G8</xm:sqref>
            </x14:sparkline>
            <x14:sparkline>
              <xm:f>'Non-ringfenced RDEL by dept'!B9:F9</xm:f>
              <xm:sqref>G9</xm:sqref>
            </x14:sparkline>
            <x14:sparkline>
              <xm:f>'Non-ringfenced RDEL by dept'!B10:F10</xm:f>
              <xm:sqref>G10</xm:sqref>
            </x14:sparkline>
            <x14:sparkline>
              <xm:f>'Non-ringfenced RDEL by dept'!B11:F11</xm:f>
              <xm:sqref>G11</xm:sqref>
            </x14:sparkline>
            <x14:sparkline>
              <xm:f>'Non-ringfenced RDEL by dept'!B12:F12</xm:f>
              <xm:sqref>G12</xm:sqref>
            </x14:sparkline>
            <x14:sparkline>
              <xm:f>'Non-ringfenced RDEL by dept'!B13:F13</xm:f>
              <xm:sqref>G13</xm:sqref>
            </x14:sparkline>
            <x14:sparkline>
              <xm:f>'Non-ringfenced RDEL by dept'!B14:F14</xm:f>
              <xm:sqref>G14</xm:sqref>
            </x14:sparkline>
            <x14:sparkline>
              <xm:f>'Non-ringfenced RDEL by dept'!B15:F15</xm:f>
              <xm:sqref>G15</xm:sqref>
            </x14:sparkline>
            <x14:sparkline>
              <xm:f>'Non-ringfenced RDEL by dept'!B16:F16</xm:f>
              <xm:sqref>G16</xm:sqref>
            </x14:sparkline>
            <x14:sparkline>
              <xm:f>'Non-ringfenced RDEL by dept'!B17:F17</xm:f>
              <xm:sqref>G17</xm:sqref>
            </x14:sparkline>
            <x14:sparkline>
              <xm:f>'Non-ringfenced RDEL by dept'!B18:F18</xm:f>
              <xm:sqref>G18</xm:sqref>
            </x14:sparkline>
            <x14:sparkline>
              <xm:f>'Non-ringfenced RDEL by dept'!B19:F19</xm:f>
              <xm:sqref>G19</xm:sqref>
            </x14:sparkline>
            <x14:sparkline>
              <xm:f>'Non-ringfenced RDEL by dept'!B20:F20</xm:f>
              <xm:sqref>G20</xm:sqref>
            </x14:sparkline>
            <x14:sparkline>
              <xm:f>'Non-ringfenced RDEL by dept'!B21:F21</xm:f>
              <xm:sqref>G21</xm:sqref>
            </x14:sparkline>
            <x14:sparkline>
              <xm:f>'Non-ringfenced RDEL by dept'!B22:F22</xm:f>
              <xm:sqref>G22</xm:sqref>
            </x14:sparkline>
            <x14:sparkline>
              <xm:f>'Non-ringfenced RDEL by dept'!B23:F23</xm:f>
              <xm:sqref>G23</xm:sqref>
            </x14:sparkline>
            <x14:sparkline>
              <xm:f>'Non-ringfenced RDEL by dept'!B24:F24</xm:f>
              <xm:sqref>G24</xm:sqref>
            </x14:sparkline>
            <x14:sparkline>
              <xm:f>'Non-ringfenced RDEL by dept'!B25:F25</xm:f>
              <xm:sqref>G25</xm:sqref>
            </x14:sparkline>
            <x14:sparkline>
              <xm:f>'Non-ringfenced RDEL by dept'!B26:F26</xm:f>
              <xm:sqref>G26</xm:sqref>
            </x14:sparkline>
            <x14:sparkline>
              <xm:f>'Non-ringfenced RDEL by dept'!B27:F27</xm:f>
              <xm:sqref>G27</xm:sqref>
            </x14:sparkline>
            <x14:sparkline>
              <xm:f>'Non-ringfenced RDEL by dept'!B28:F28</xm:f>
              <xm:sqref>G28</xm:sqref>
            </x14:sparkline>
            <x14:sparkline>
              <xm:f>'Non-ringfenced RDEL by dept'!B29:F29</xm:f>
              <xm:sqref>G29</xm:sqref>
            </x14:sparkline>
            <x14:sparkline>
              <xm:f>'Non-ringfenced RDEL by dept'!B30:F30</xm:f>
              <xm:sqref>G30</xm:sqref>
            </x14:sparkline>
            <x14:sparkline>
              <xm:f>'Non-ringfenced RDEL by dept'!G31:K31</xm:f>
              <xm:sqref>M31</xm:sqref>
            </x14:sparkline>
            <x14:sparkline>
              <xm:f>'Non-ringfenced RDEL by dept'!G32:K32</xm:f>
              <xm:sqref>M32</xm:sqref>
            </x14:sparkline>
            <x14:sparkline>
              <xm:f>'Non-ringfenced RDEL by dept'!B33:F33</xm:f>
              <xm:sqref>G33</xm:sqref>
            </x14:sparkline>
            <x14:sparkline>
              <xm:f>'Non-ringfenced RDEL by dept'!B34:F34</xm:f>
              <xm:sqref>G34</xm:sqref>
            </x14:sparkline>
            <x14:sparkline>
              <xm:f>'Non-ringfenced RDEL by dept'!B35:F35</xm:f>
              <xm:sqref>G35</xm:sqref>
            </x14:sparkline>
            <x14:sparkline>
              <xm:f>'Non-ringfenced RDEL by dept'!B36:F36</xm:f>
              <xm:sqref>G36</xm:sqref>
            </x14:sparkline>
            <x14:sparkline>
              <xm:f>'Non-ringfenced RDEL by dept'!B37:F37</xm:f>
              <xm:sqref>G37</xm:sqref>
            </x14:sparkline>
            <x14:sparkline>
              <xm:f>'Non-ringfenced RDEL by dept'!B38:F38</xm:f>
              <xm:sqref>G38</xm:sqref>
            </x14:sparkline>
            <x14:sparkline>
              <xm:f>'Non-ringfenced RDEL by dept'!B39:F39</xm:f>
              <xm:sqref>G39</xm:sqref>
            </x14:sparkline>
            <x14:sparkline>
              <xm:f>'Non-ringfenced RDEL by dept'!B40:F40</xm:f>
              <xm:sqref>G40</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326E-777C-449F-A6F6-74078C9C8CCB}">
  <sheetPr>
    <tabColor theme="9" tint="0.79998168889431442"/>
  </sheetPr>
  <dimension ref="A1:XN45"/>
  <sheetViews>
    <sheetView showGridLines="0" zoomScale="90" zoomScaleNormal="90" workbookViewId="0">
      <selection activeCell="A28" sqref="A28:F28"/>
    </sheetView>
  </sheetViews>
  <sheetFormatPr defaultColWidth="9.140625" defaultRowHeight="15" outlineLevelRow="1" x14ac:dyDescent="0.25"/>
  <cols>
    <col min="1" max="1" width="49.140625" style="73" customWidth="1"/>
    <col min="2" max="5" width="11.85546875" style="73" customWidth="1"/>
    <col min="6" max="6" width="12" style="73" customWidth="1"/>
    <col min="7" max="8" width="0" style="73" hidden="1" customWidth="1"/>
    <col min="9" max="9" width="10.5703125" style="73" hidden="1" customWidth="1"/>
    <col min="10" max="19" width="0" style="73" hidden="1" customWidth="1"/>
    <col min="20" max="20" width="0.42578125" style="73" hidden="1" customWidth="1"/>
    <col min="21" max="638" width="9.140625" style="122"/>
    <col min="639" max="16384" width="9.140625" style="73"/>
  </cols>
  <sheetData>
    <row r="1" spans="1:638" x14ac:dyDescent="0.25">
      <c r="A1" s="332" t="s">
        <v>0</v>
      </c>
    </row>
    <row r="2" spans="1:638" ht="6" customHeight="1" x14ac:dyDescent="0.25"/>
    <row r="3" spans="1:638" s="122" customFormat="1" ht="18" customHeight="1" x14ac:dyDescent="0.25">
      <c r="A3" s="258" t="s">
        <v>112</v>
      </c>
      <c r="B3" s="110"/>
      <c r="C3" s="110"/>
      <c r="D3" s="110"/>
      <c r="E3" s="121"/>
      <c r="F3" s="121"/>
      <c r="G3" s="121"/>
      <c r="H3" s="121"/>
      <c r="I3" s="121"/>
      <c r="J3" s="121"/>
      <c r="K3" s="121"/>
      <c r="L3" s="121"/>
      <c r="M3" s="121"/>
      <c r="N3" s="121"/>
      <c r="O3" s="121"/>
      <c r="P3" s="121"/>
      <c r="Q3" s="121"/>
      <c r="R3" s="121"/>
      <c r="S3" s="121"/>
      <c r="T3" s="121"/>
      <c r="U3" s="121"/>
      <c r="V3" s="121"/>
      <c r="X3" s="121"/>
      <c r="Y3" s="121"/>
      <c r="Z3" s="121"/>
      <c r="AA3" s="121"/>
      <c r="AB3" s="121"/>
      <c r="AC3" s="121"/>
    </row>
    <row r="4" spans="1:638" ht="6" customHeight="1" x14ac:dyDescent="0.25">
      <c r="B4" s="80"/>
      <c r="C4" s="80"/>
      <c r="D4" s="80"/>
      <c r="E4" s="80"/>
      <c r="F4" s="80"/>
      <c r="G4" s="80"/>
      <c r="H4" s="80"/>
      <c r="I4" s="80"/>
      <c r="J4" s="80"/>
      <c r="K4" s="80"/>
      <c r="L4" s="80"/>
      <c r="M4" s="80"/>
      <c r="N4" s="80"/>
      <c r="O4" s="80"/>
      <c r="P4" s="80"/>
      <c r="Q4" s="80"/>
      <c r="R4" s="80"/>
      <c r="S4" s="80"/>
      <c r="T4" s="80"/>
      <c r="U4" s="110"/>
      <c r="V4" s="110"/>
      <c r="W4" s="110"/>
      <c r="X4" s="110"/>
      <c r="Y4" s="110"/>
      <c r="Z4" s="110"/>
      <c r="AA4" s="110"/>
      <c r="AB4" s="110"/>
      <c r="AC4" s="110"/>
    </row>
    <row r="5" spans="1:638" s="78" customFormat="1" ht="15.75" customHeight="1" x14ac:dyDescent="0.25">
      <c r="A5" s="167" t="s">
        <v>50</v>
      </c>
      <c r="B5" s="165" t="s">
        <v>94</v>
      </c>
      <c r="C5" s="165" t="s">
        <v>95</v>
      </c>
      <c r="D5" s="165" t="s">
        <v>96</v>
      </c>
      <c r="E5" s="165" t="s">
        <v>97</v>
      </c>
      <c r="F5" s="165" t="s">
        <v>98</v>
      </c>
      <c r="G5" s="77"/>
      <c r="H5" s="53"/>
      <c r="I5" s="53"/>
      <c r="J5" s="53"/>
      <c r="K5" s="53"/>
      <c r="L5" s="53"/>
      <c r="M5" s="53"/>
      <c r="N5" s="53"/>
      <c r="O5" s="53"/>
      <c r="P5" s="53"/>
      <c r="Q5" s="53"/>
      <c r="R5" s="53"/>
      <c r="S5" s="53"/>
      <c r="T5" s="53"/>
      <c r="U5" s="124"/>
      <c r="V5" s="124"/>
      <c r="W5" s="124"/>
      <c r="X5" s="124"/>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c r="IW5" s="112"/>
      <c r="IX5" s="112"/>
      <c r="IY5" s="112"/>
      <c r="IZ5" s="112"/>
      <c r="JA5" s="112"/>
      <c r="JB5" s="112"/>
      <c r="JC5" s="112"/>
      <c r="JD5" s="112"/>
      <c r="JE5" s="112"/>
      <c r="JF5" s="112"/>
      <c r="JG5" s="112"/>
      <c r="JH5" s="112"/>
      <c r="JI5" s="112"/>
      <c r="JJ5" s="112"/>
      <c r="JK5" s="112"/>
      <c r="JL5" s="112"/>
      <c r="JM5" s="112"/>
      <c r="JN5" s="112"/>
      <c r="JO5" s="112"/>
      <c r="JP5" s="112"/>
      <c r="JQ5" s="112"/>
      <c r="JR5" s="112"/>
      <c r="JS5" s="112"/>
      <c r="JT5" s="112"/>
      <c r="JU5" s="112"/>
      <c r="JV5" s="112"/>
      <c r="JW5" s="112"/>
      <c r="JX5" s="112"/>
      <c r="JY5" s="112"/>
      <c r="JZ5" s="112"/>
      <c r="KA5" s="112"/>
      <c r="KB5" s="112"/>
      <c r="KC5" s="112"/>
      <c r="KD5" s="112"/>
      <c r="KE5" s="112"/>
      <c r="KF5" s="112"/>
      <c r="KG5" s="112"/>
      <c r="KH5" s="112"/>
      <c r="KI5" s="112"/>
      <c r="KJ5" s="112"/>
      <c r="KK5" s="112"/>
      <c r="KL5" s="112"/>
      <c r="KM5" s="112"/>
      <c r="KN5" s="112"/>
      <c r="KO5" s="112"/>
      <c r="KP5" s="112"/>
      <c r="KQ5" s="112"/>
      <c r="KR5" s="112"/>
      <c r="KS5" s="112"/>
      <c r="KT5" s="112"/>
      <c r="KU5" s="112"/>
      <c r="KV5" s="112"/>
      <c r="KW5" s="112"/>
      <c r="KX5" s="112"/>
      <c r="KY5" s="112"/>
      <c r="KZ5" s="112"/>
      <c r="LA5" s="112"/>
      <c r="LB5" s="112"/>
      <c r="LC5" s="112"/>
      <c r="LD5" s="112"/>
      <c r="LE5" s="112"/>
      <c r="LF5" s="112"/>
      <c r="LG5" s="112"/>
      <c r="LH5" s="112"/>
      <c r="LI5" s="112"/>
      <c r="LJ5" s="112"/>
      <c r="LK5" s="112"/>
      <c r="LL5" s="112"/>
      <c r="LM5" s="112"/>
      <c r="LN5" s="112"/>
      <c r="LO5" s="112"/>
      <c r="LP5" s="112"/>
      <c r="LQ5" s="112"/>
      <c r="LR5" s="112"/>
      <c r="LS5" s="112"/>
      <c r="LT5" s="112"/>
      <c r="LU5" s="112"/>
      <c r="LV5" s="112"/>
      <c r="LW5" s="112"/>
      <c r="LX5" s="112"/>
      <c r="LY5" s="112"/>
      <c r="LZ5" s="112"/>
      <c r="MA5" s="112"/>
      <c r="MB5" s="112"/>
      <c r="MC5" s="112"/>
      <c r="MD5" s="112"/>
      <c r="ME5" s="112"/>
      <c r="MF5" s="112"/>
      <c r="MG5" s="112"/>
      <c r="MH5" s="112"/>
      <c r="MI5" s="112"/>
      <c r="MJ5" s="112"/>
      <c r="MK5" s="112"/>
      <c r="ML5" s="112"/>
      <c r="MM5" s="112"/>
      <c r="MN5" s="112"/>
      <c r="MO5" s="112"/>
      <c r="MP5" s="112"/>
      <c r="MQ5" s="112"/>
      <c r="MR5" s="112"/>
      <c r="MS5" s="112"/>
      <c r="MT5" s="112"/>
      <c r="MU5" s="112"/>
      <c r="MV5" s="112"/>
      <c r="MW5" s="112"/>
      <c r="MX5" s="112"/>
      <c r="MY5" s="112"/>
      <c r="MZ5" s="112"/>
      <c r="NA5" s="112"/>
      <c r="NB5" s="112"/>
      <c r="NC5" s="112"/>
      <c r="ND5" s="112"/>
      <c r="NE5" s="112"/>
      <c r="NF5" s="112"/>
      <c r="NG5" s="112"/>
      <c r="NH5" s="112"/>
      <c r="NI5" s="112"/>
      <c r="NJ5" s="112"/>
      <c r="NK5" s="112"/>
      <c r="NL5" s="112"/>
      <c r="NM5" s="112"/>
      <c r="NN5" s="112"/>
      <c r="NO5" s="112"/>
      <c r="NP5" s="112"/>
      <c r="NQ5" s="112"/>
      <c r="NR5" s="112"/>
      <c r="NS5" s="112"/>
      <c r="NT5" s="112"/>
      <c r="NU5" s="112"/>
      <c r="NV5" s="112"/>
      <c r="NW5" s="112"/>
      <c r="NX5" s="112"/>
      <c r="NY5" s="112"/>
      <c r="NZ5" s="112"/>
      <c r="OA5" s="112"/>
      <c r="OB5" s="112"/>
      <c r="OC5" s="112"/>
      <c r="OD5" s="112"/>
      <c r="OE5" s="112"/>
      <c r="OF5" s="112"/>
      <c r="OG5" s="112"/>
      <c r="OH5" s="112"/>
      <c r="OI5" s="112"/>
      <c r="OJ5" s="112"/>
      <c r="OK5" s="112"/>
      <c r="OL5" s="112"/>
      <c r="OM5" s="112"/>
      <c r="ON5" s="112"/>
      <c r="OO5" s="112"/>
      <c r="OP5" s="112"/>
      <c r="OQ5" s="112"/>
      <c r="OR5" s="112"/>
      <c r="OS5" s="112"/>
      <c r="OT5" s="112"/>
      <c r="OU5" s="112"/>
      <c r="OV5" s="112"/>
      <c r="OW5" s="112"/>
      <c r="OX5" s="112"/>
      <c r="OY5" s="112"/>
      <c r="OZ5" s="112"/>
      <c r="PA5" s="112"/>
      <c r="PB5" s="112"/>
      <c r="PC5" s="112"/>
      <c r="PD5" s="112"/>
      <c r="PE5" s="112"/>
      <c r="PF5" s="112"/>
      <c r="PG5" s="112"/>
      <c r="PH5" s="112"/>
      <c r="PI5" s="112"/>
      <c r="PJ5" s="112"/>
      <c r="PK5" s="112"/>
      <c r="PL5" s="112"/>
      <c r="PM5" s="112"/>
      <c r="PN5" s="112"/>
      <c r="PO5" s="112"/>
      <c r="PP5" s="112"/>
      <c r="PQ5" s="112"/>
      <c r="PR5" s="112"/>
      <c r="PS5" s="112"/>
      <c r="PT5" s="112"/>
      <c r="PU5" s="112"/>
      <c r="PV5" s="112"/>
      <c r="PW5" s="112"/>
      <c r="PX5" s="112"/>
      <c r="PY5" s="112"/>
      <c r="PZ5" s="112"/>
      <c r="QA5" s="112"/>
      <c r="QB5" s="112"/>
      <c r="QC5" s="112"/>
      <c r="QD5" s="112"/>
      <c r="QE5" s="112"/>
      <c r="QF5" s="112"/>
      <c r="QG5" s="112"/>
      <c r="QH5" s="112"/>
      <c r="QI5" s="112"/>
      <c r="QJ5" s="112"/>
      <c r="QK5" s="112"/>
      <c r="QL5" s="112"/>
      <c r="QM5" s="112"/>
      <c r="QN5" s="112"/>
      <c r="QO5" s="112"/>
      <c r="QP5" s="112"/>
      <c r="QQ5" s="112"/>
      <c r="QR5" s="112"/>
      <c r="QS5" s="112"/>
      <c r="QT5" s="112"/>
      <c r="QU5" s="112"/>
      <c r="QV5" s="112"/>
      <c r="QW5" s="112"/>
      <c r="QX5" s="112"/>
      <c r="QY5" s="112"/>
      <c r="QZ5" s="112"/>
      <c r="RA5" s="112"/>
      <c r="RB5" s="112"/>
      <c r="RC5" s="112"/>
      <c r="RD5" s="112"/>
      <c r="RE5" s="112"/>
      <c r="RF5" s="112"/>
      <c r="RG5" s="112"/>
      <c r="RH5" s="112"/>
      <c r="RI5" s="112"/>
      <c r="RJ5" s="112"/>
      <c r="RK5" s="112"/>
      <c r="RL5" s="112"/>
      <c r="RM5" s="112"/>
      <c r="RN5" s="112"/>
      <c r="RO5" s="112"/>
      <c r="RP5" s="112"/>
      <c r="RQ5" s="112"/>
      <c r="RR5" s="112"/>
      <c r="RS5" s="112"/>
      <c r="RT5" s="112"/>
      <c r="RU5" s="112"/>
      <c r="RV5" s="112"/>
      <c r="RW5" s="112"/>
      <c r="RX5" s="112"/>
      <c r="RY5" s="112"/>
      <c r="RZ5" s="112"/>
      <c r="SA5" s="112"/>
      <c r="SB5" s="112"/>
      <c r="SC5" s="112"/>
      <c r="SD5" s="112"/>
      <c r="SE5" s="112"/>
      <c r="SF5" s="112"/>
      <c r="SG5" s="112"/>
      <c r="SH5" s="112"/>
      <c r="SI5" s="112"/>
      <c r="SJ5" s="112"/>
      <c r="SK5" s="112"/>
      <c r="SL5" s="112"/>
      <c r="SM5" s="112"/>
      <c r="SN5" s="112"/>
      <c r="SO5" s="112"/>
      <c r="SP5" s="112"/>
      <c r="SQ5" s="112"/>
      <c r="SR5" s="112"/>
      <c r="SS5" s="112"/>
      <c r="ST5" s="112"/>
      <c r="SU5" s="112"/>
      <c r="SV5" s="112"/>
      <c r="SW5" s="112"/>
      <c r="SX5" s="112"/>
      <c r="SY5" s="112"/>
      <c r="SZ5" s="112"/>
      <c r="TA5" s="112"/>
      <c r="TB5" s="112"/>
      <c r="TC5" s="112"/>
      <c r="TD5" s="112"/>
      <c r="TE5" s="112"/>
      <c r="TF5" s="112"/>
      <c r="TG5" s="112"/>
      <c r="TH5" s="112"/>
      <c r="TI5" s="112"/>
      <c r="TJ5" s="112"/>
      <c r="TK5" s="112"/>
      <c r="TL5" s="112"/>
      <c r="TM5" s="112"/>
      <c r="TN5" s="112"/>
      <c r="TO5" s="112"/>
      <c r="TP5" s="112"/>
      <c r="TQ5" s="112"/>
      <c r="TR5" s="112"/>
      <c r="TS5" s="112"/>
      <c r="TT5" s="112"/>
      <c r="TU5" s="112"/>
      <c r="TV5" s="112"/>
      <c r="TW5" s="112"/>
      <c r="TX5" s="112"/>
      <c r="TY5" s="112"/>
      <c r="TZ5" s="112"/>
      <c r="UA5" s="112"/>
      <c r="UB5" s="112"/>
      <c r="UC5" s="112"/>
      <c r="UD5" s="112"/>
      <c r="UE5" s="112"/>
      <c r="UF5" s="112"/>
      <c r="UG5" s="112"/>
      <c r="UH5" s="112"/>
      <c r="UI5" s="112"/>
      <c r="UJ5" s="112"/>
      <c r="UK5" s="112"/>
      <c r="UL5" s="112"/>
      <c r="UM5" s="112"/>
      <c r="UN5" s="112"/>
      <c r="UO5" s="112"/>
      <c r="UP5" s="112"/>
      <c r="UQ5" s="112"/>
      <c r="UR5" s="112"/>
      <c r="US5" s="112"/>
      <c r="UT5" s="112"/>
      <c r="UU5" s="112"/>
      <c r="UV5" s="112"/>
      <c r="UW5" s="112"/>
      <c r="UX5" s="112"/>
      <c r="UY5" s="112"/>
      <c r="UZ5" s="112"/>
      <c r="VA5" s="112"/>
      <c r="VB5" s="112"/>
      <c r="VC5" s="112"/>
      <c r="VD5" s="112"/>
      <c r="VE5" s="112"/>
      <c r="VF5" s="112"/>
      <c r="VG5" s="112"/>
      <c r="VH5" s="112"/>
      <c r="VI5" s="112"/>
      <c r="VJ5" s="112"/>
      <c r="VK5" s="112"/>
      <c r="VL5" s="112"/>
      <c r="VM5" s="112"/>
      <c r="VN5" s="112"/>
      <c r="VO5" s="112"/>
      <c r="VP5" s="112"/>
      <c r="VQ5" s="112"/>
      <c r="VR5" s="112"/>
      <c r="VS5" s="112"/>
      <c r="VT5" s="112"/>
      <c r="VU5" s="112"/>
      <c r="VV5" s="112"/>
      <c r="VW5" s="112"/>
      <c r="VX5" s="112"/>
      <c r="VY5" s="112"/>
      <c r="VZ5" s="112"/>
      <c r="WA5" s="112"/>
      <c r="WB5" s="112"/>
      <c r="WC5" s="112"/>
      <c r="WD5" s="112"/>
      <c r="WE5" s="112"/>
      <c r="WF5" s="112"/>
      <c r="WG5" s="112"/>
      <c r="WH5" s="112"/>
      <c r="WI5" s="112"/>
      <c r="WJ5" s="112"/>
      <c r="WK5" s="112"/>
      <c r="WL5" s="112"/>
      <c r="WM5" s="112"/>
      <c r="WN5" s="112"/>
      <c r="WO5" s="112"/>
      <c r="WP5" s="112"/>
      <c r="WQ5" s="112"/>
      <c r="WR5" s="112"/>
      <c r="WS5" s="112"/>
      <c r="WT5" s="112"/>
      <c r="WU5" s="112"/>
      <c r="WV5" s="112"/>
      <c r="WW5" s="112"/>
      <c r="WX5" s="112"/>
      <c r="WY5" s="112"/>
      <c r="WZ5" s="112"/>
      <c r="XA5" s="112"/>
      <c r="XB5" s="112"/>
      <c r="XC5" s="112"/>
      <c r="XD5" s="112"/>
      <c r="XE5" s="112"/>
      <c r="XF5" s="112"/>
      <c r="XG5" s="112"/>
      <c r="XH5" s="112"/>
      <c r="XI5" s="112"/>
      <c r="XJ5" s="112"/>
      <c r="XK5" s="112"/>
      <c r="XL5" s="112"/>
      <c r="XM5" s="112"/>
      <c r="XN5" s="112"/>
    </row>
    <row r="6" spans="1:638" s="88" customFormat="1" ht="30" x14ac:dyDescent="0.25">
      <c r="A6" s="264"/>
      <c r="B6" s="265" t="s">
        <v>99</v>
      </c>
      <c r="C6" s="265" t="s">
        <v>99</v>
      </c>
      <c r="D6" s="265" t="s">
        <v>99</v>
      </c>
      <c r="E6" s="265" t="s">
        <v>99</v>
      </c>
      <c r="F6" s="265" t="s">
        <v>100</v>
      </c>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c r="IR6" s="83"/>
      <c r="IS6" s="83"/>
      <c r="IT6" s="83"/>
      <c r="IU6" s="83"/>
      <c r="IV6" s="83"/>
      <c r="IW6" s="83"/>
      <c r="IX6" s="83"/>
      <c r="IY6" s="83"/>
      <c r="IZ6" s="83"/>
      <c r="JA6" s="83"/>
      <c r="JB6" s="83"/>
      <c r="JC6" s="83"/>
      <c r="JD6" s="83"/>
      <c r="JE6" s="83"/>
      <c r="JF6" s="83"/>
      <c r="JG6" s="83"/>
      <c r="JH6" s="83"/>
      <c r="JI6" s="83"/>
      <c r="JJ6" s="83"/>
      <c r="JK6" s="83"/>
      <c r="JL6" s="83"/>
      <c r="JM6" s="83"/>
      <c r="JN6" s="83"/>
      <c r="JO6" s="83"/>
      <c r="JP6" s="83"/>
      <c r="JQ6" s="83"/>
      <c r="JR6" s="83"/>
      <c r="JS6" s="83"/>
      <c r="JT6" s="83"/>
      <c r="JU6" s="83"/>
      <c r="JV6" s="83"/>
      <c r="JW6" s="83"/>
      <c r="JX6" s="83"/>
      <c r="JY6" s="83"/>
      <c r="JZ6" s="83"/>
      <c r="KA6" s="83"/>
      <c r="KB6" s="83"/>
      <c r="KC6" s="83"/>
      <c r="KD6" s="83"/>
      <c r="KE6" s="83"/>
      <c r="KF6" s="83"/>
      <c r="KG6" s="83"/>
      <c r="KH6" s="83"/>
      <c r="KI6" s="83"/>
      <c r="KJ6" s="83"/>
      <c r="KK6" s="83"/>
      <c r="KL6" s="83"/>
      <c r="KM6" s="83"/>
      <c r="KN6" s="83"/>
      <c r="KO6" s="83"/>
      <c r="KP6" s="83"/>
      <c r="KQ6" s="83"/>
      <c r="KR6" s="83"/>
      <c r="KS6" s="83"/>
      <c r="KT6" s="83"/>
      <c r="KU6" s="83"/>
      <c r="KV6" s="83"/>
      <c r="KW6" s="83"/>
      <c r="KX6" s="83"/>
      <c r="KY6" s="83"/>
      <c r="KZ6" s="83"/>
      <c r="LA6" s="83"/>
      <c r="LB6" s="83"/>
      <c r="LC6" s="83"/>
      <c r="LD6" s="83"/>
      <c r="LE6" s="83"/>
      <c r="LF6" s="83"/>
      <c r="LG6" s="83"/>
      <c r="LH6" s="83"/>
      <c r="LI6" s="83"/>
      <c r="LJ6" s="83"/>
      <c r="LK6" s="83"/>
      <c r="LL6" s="83"/>
      <c r="LM6" s="83"/>
      <c r="LN6" s="83"/>
      <c r="LO6" s="83"/>
      <c r="LP6" s="83"/>
      <c r="LQ6" s="83"/>
      <c r="LR6" s="83"/>
      <c r="LS6" s="83"/>
      <c r="LT6" s="83"/>
      <c r="LU6" s="83"/>
      <c r="LV6" s="83"/>
      <c r="LW6" s="83"/>
      <c r="LX6" s="83"/>
      <c r="LY6" s="83"/>
      <c r="LZ6" s="83"/>
      <c r="MA6" s="83"/>
      <c r="MB6" s="83"/>
      <c r="MC6" s="83"/>
      <c r="MD6" s="83"/>
      <c r="ME6" s="83"/>
      <c r="MF6" s="83"/>
      <c r="MG6" s="83"/>
      <c r="MH6" s="83"/>
      <c r="MI6" s="83"/>
      <c r="MJ6" s="83"/>
      <c r="MK6" s="83"/>
      <c r="ML6" s="83"/>
      <c r="MM6" s="83"/>
      <c r="MN6" s="83"/>
      <c r="MO6" s="83"/>
      <c r="MP6" s="83"/>
      <c r="MQ6" s="83"/>
      <c r="MR6" s="83"/>
      <c r="MS6" s="83"/>
      <c r="MT6" s="83"/>
      <c r="MU6" s="83"/>
      <c r="MV6" s="83"/>
      <c r="MW6" s="83"/>
      <c r="MX6" s="83"/>
      <c r="MY6" s="83"/>
      <c r="MZ6" s="83"/>
      <c r="NA6" s="83"/>
      <c r="NB6" s="83"/>
      <c r="NC6" s="83"/>
      <c r="ND6" s="83"/>
      <c r="NE6" s="83"/>
      <c r="NF6" s="83"/>
      <c r="NG6" s="83"/>
      <c r="NH6" s="83"/>
      <c r="NI6" s="83"/>
      <c r="NJ6" s="83"/>
      <c r="NK6" s="83"/>
      <c r="NL6" s="83"/>
      <c r="NM6" s="83"/>
      <c r="NN6" s="83"/>
      <c r="NO6" s="83"/>
      <c r="NP6" s="83"/>
      <c r="NQ6" s="83"/>
      <c r="NR6" s="83"/>
      <c r="NS6" s="83"/>
      <c r="NT6" s="83"/>
      <c r="NU6" s="83"/>
      <c r="NV6" s="83"/>
      <c r="NW6" s="83"/>
      <c r="NX6" s="83"/>
      <c r="NY6" s="83"/>
      <c r="NZ6" s="83"/>
      <c r="OA6" s="83"/>
      <c r="OB6" s="83"/>
      <c r="OC6" s="83"/>
      <c r="OD6" s="83"/>
      <c r="OE6" s="83"/>
      <c r="OF6" s="83"/>
      <c r="OG6" s="83"/>
      <c r="OH6" s="83"/>
      <c r="OI6" s="83"/>
      <c r="OJ6" s="83"/>
      <c r="OK6" s="83"/>
      <c r="OL6" s="83"/>
      <c r="OM6" s="83"/>
      <c r="ON6" s="83"/>
      <c r="OO6" s="83"/>
      <c r="OP6" s="83"/>
      <c r="OQ6" s="83"/>
      <c r="OR6" s="83"/>
      <c r="OS6" s="83"/>
      <c r="OT6" s="83"/>
      <c r="OU6" s="83"/>
      <c r="OV6" s="83"/>
      <c r="OW6" s="83"/>
      <c r="OX6" s="83"/>
      <c r="OY6" s="83"/>
      <c r="OZ6" s="83"/>
      <c r="PA6" s="83"/>
      <c r="PB6" s="83"/>
      <c r="PC6" s="83"/>
      <c r="PD6" s="83"/>
      <c r="PE6" s="83"/>
      <c r="PF6" s="83"/>
      <c r="PG6" s="83"/>
      <c r="PH6" s="83"/>
      <c r="PI6" s="83"/>
      <c r="PJ6" s="83"/>
      <c r="PK6" s="83"/>
      <c r="PL6" s="83"/>
      <c r="PM6" s="83"/>
      <c r="PN6" s="83"/>
      <c r="PO6" s="83"/>
      <c r="PP6" s="83"/>
      <c r="PQ6" s="83"/>
      <c r="PR6" s="83"/>
      <c r="PS6" s="83"/>
      <c r="PT6" s="83"/>
      <c r="PU6" s="83"/>
      <c r="PV6" s="83"/>
      <c r="PW6" s="83"/>
      <c r="PX6" s="83"/>
      <c r="PY6" s="83"/>
      <c r="PZ6" s="83"/>
      <c r="QA6" s="83"/>
      <c r="QB6" s="83"/>
      <c r="QC6" s="83"/>
      <c r="QD6" s="83"/>
      <c r="QE6" s="83"/>
      <c r="QF6" s="83"/>
      <c r="QG6" s="83"/>
      <c r="QH6" s="83"/>
      <c r="QI6" s="83"/>
      <c r="QJ6" s="83"/>
      <c r="QK6" s="83"/>
      <c r="QL6" s="83"/>
      <c r="QM6" s="83"/>
      <c r="QN6" s="83"/>
      <c r="QO6" s="83"/>
      <c r="QP6" s="83"/>
      <c r="QQ6" s="83"/>
      <c r="QR6" s="83"/>
      <c r="QS6" s="83"/>
      <c r="QT6" s="83"/>
      <c r="QU6" s="83"/>
      <c r="QV6" s="83"/>
      <c r="QW6" s="83"/>
      <c r="QX6" s="83"/>
      <c r="QY6" s="83"/>
      <c r="QZ6" s="83"/>
      <c r="RA6" s="83"/>
      <c r="RB6" s="83"/>
      <c r="RC6" s="83"/>
      <c r="RD6" s="83"/>
      <c r="RE6" s="83"/>
      <c r="RF6" s="83"/>
      <c r="RG6" s="83"/>
      <c r="RH6" s="83"/>
      <c r="RI6" s="83"/>
      <c r="RJ6" s="83"/>
      <c r="RK6" s="83"/>
      <c r="RL6" s="83"/>
      <c r="RM6" s="83"/>
      <c r="RN6" s="83"/>
      <c r="RO6" s="83"/>
      <c r="RP6" s="83"/>
      <c r="RQ6" s="83"/>
      <c r="RR6" s="83"/>
      <c r="RS6" s="83"/>
      <c r="RT6" s="83"/>
      <c r="RU6" s="83"/>
      <c r="RV6" s="83"/>
      <c r="RW6" s="83"/>
      <c r="RX6" s="83"/>
      <c r="RY6" s="83"/>
      <c r="RZ6" s="83"/>
      <c r="SA6" s="83"/>
      <c r="SB6" s="83"/>
      <c r="SC6" s="83"/>
      <c r="SD6" s="83"/>
      <c r="SE6" s="83"/>
      <c r="SF6" s="83"/>
      <c r="SG6" s="83"/>
      <c r="SH6" s="83"/>
      <c r="SI6" s="83"/>
      <c r="SJ6" s="83"/>
      <c r="SK6" s="83"/>
      <c r="SL6" s="83"/>
      <c r="SM6" s="83"/>
      <c r="SN6" s="83"/>
      <c r="SO6" s="83"/>
      <c r="SP6" s="83"/>
      <c r="SQ6" s="83"/>
      <c r="SR6" s="83"/>
      <c r="SS6" s="83"/>
      <c r="ST6" s="83"/>
      <c r="SU6" s="83"/>
      <c r="SV6" s="83"/>
      <c r="SW6" s="83"/>
      <c r="SX6" s="83"/>
      <c r="SY6" s="83"/>
      <c r="SZ6" s="83"/>
      <c r="TA6" s="83"/>
      <c r="TB6" s="83"/>
      <c r="TC6" s="83"/>
      <c r="TD6" s="83"/>
      <c r="TE6" s="83"/>
      <c r="TF6" s="83"/>
      <c r="TG6" s="83"/>
      <c r="TH6" s="83"/>
      <c r="TI6" s="83"/>
      <c r="TJ6" s="83"/>
      <c r="TK6" s="83"/>
      <c r="TL6" s="83"/>
      <c r="TM6" s="83"/>
      <c r="TN6" s="83"/>
      <c r="TO6" s="83"/>
      <c r="TP6" s="83"/>
      <c r="TQ6" s="83"/>
      <c r="TR6" s="83"/>
      <c r="TS6" s="83"/>
      <c r="TT6" s="83"/>
      <c r="TU6" s="83"/>
      <c r="TV6" s="83"/>
      <c r="TW6" s="83"/>
      <c r="TX6" s="83"/>
      <c r="TY6" s="83"/>
      <c r="TZ6" s="83"/>
      <c r="UA6" s="83"/>
      <c r="UB6" s="83"/>
      <c r="UC6" s="83"/>
      <c r="UD6" s="83"/>
      <c r="UE6" s="83"/>
      <c r="UF6" s="83"/>
      <c r="UG6" s="83"/>
      <c r="UH6" s="83"/>
      <c r="UI6" s="83"/>
      <c r="UJ6" s="83"/>
      <c r="UK6" s="83"/>
      <c r="UL6" s="83"/>
      <c r="UM6" s="83"/>
      <c r="UN6" s="83"/>
      <c r="UO6" s="83"/>
      <c r="UP6" s="83"/>
      <c r="UQ6" s="83"/>
      <c r="UR6" s="83"/>
      <c r="US6" s="83"/>
      <c r="UT6" s="83"/>
      <c r="UU6" s="83"/>
      <c r="UV6" s="83"/>
      <c r="UW6" s="83"/>
      <c r="UX6" s="83"/>
      <c r="UY6" s="83"/>
      <c r="UZ6" s="83"/>
      <c r="VA6" s="83"/>
      <c r="VB6" s="83"/>
      <c r="VC6" s="83"/>
      <c r="VD6" s="83"/>
      <c r="VE6" s="83"/>
      <c r="VF6" s="83"/>
      <c r="VG6" s="83"/>
      <c r="VH6" s="83"/>
      <c r="VI6" s="83"/>
      <c r="VJ6" s="83"/>
      <c r="VK6" s="83"/>
      <c r="VL6" s="83"/>
      <c r="VM6" s="83"/>
      <c r="VN6" s="83"/>
      <c r="VO6" s="83"/>
      <c r="VP6" s="83"/>
      <c r="VQ6" s="83"/>
      <c r="VR6" s="83"/>
      <c r="VS6" s="83"/>
      <c r="VT6" s="83"/>
      <c r="VU6" s="83"/>
      <c r="VV6" s="83"/>
      <c r="VW6" s="83"/>
      <c r="VX6" s="83"/>
      <c r="VY6" s="83"/>
      <c r="VZ6" s="83"/>
      <c r="WA6" s="83"/>
      <c r="WB6" s="83"/>
      <c r="WC6" s="83"/>
      <c r="WD6" s="83"/>
      <c r="WE6" s="83"/>
      <c r="WF6" s="83"/>
      <c r="WG6" s="83"/>
      <c r="WH6" s="83"/>
      <c r="WI6" s="83"/>
      <c r="WJ6" s="83"/>
      <c r="WK6" s="83"/>
      <c r="WL6" s="83"/>
      <c r="WM6" s="83"/>
      <c r="WN6" s="83"/>
      <c r="WO6" s="83"/>
      <c r="WP6" s="83"/>
      <c r="WQ6" s="83"/>
      <c r="WR6" s="83"/>
      <c r="WS6" s="83"/>
      <c r="WT6" s="83"/>
      <c r="WU6" s="83"/>
      <c r="WV6" s="83"/>
      <c r="WW6" s="83"/>
      <c r="WX6" s="83"/>
      <c r="WY6" s="83"/>
      <c r="WZ6" s="83"/>
      <c r="XA6" s="83"/>
      <c r="XB6" s="83"/>
      <c r="XC6" s="83"/>
      <c r="XD6" s="83"/>
      <c r="XE6" s="83"/>
      <c r="XF6" s="83"/>
      <c r="XG6" s="83"/>
      <c r="XH6" s="83"/>
      <c r="XI6" s="83"/>
      <c r="XJ6" s="83"/>
      <c r="XK6" s="83"/>
      <c r="XL6" s="83"/>
      <c r="XM6" s="83"/>
      <c r="XN6" s="83"/>
    </row>
    <row r="7" spans="1:638" s="75" customFormat="1" x14ac:dyDescent="0.25">
      <c r="A7" s="73" t="s">
        <v>60</v>
      </c>
      <c r="B7" s="68">
        <v>24.457999999999998</v>
      </c>
      <c r="C7" s="68">
        <v>20.175999999999998</v>
      </c>
      <c r="D7" s="68">
        <v>24.08</v>
      </c>
      <c r="E7" s="68">
        <v>31.83</v>
      </c>
      <c r="F7" s="68">
        <v>38.463000000000001</v>
      </c>
      <c r="P7" s="96">
        <f>B7-'[1]DoF Dept DELs'!J21</f>
        <v>0</v>
      </c>
      <c r="Q7" s="96">
        <f>C7-'[1]DoF Dept DELs'!K21</f>
        <v>0</v>
      </c>
      <c r="R7" s="96">
        <f>D7-'[1]DoF Dept DELs'!L21</f>
        <v>0</v>
      </c>
      <c r="S7" s="96">
        <f>E7-'[1]DoF Dept DELs'!M21</f>
        <v>0</v>
      </c>
      <c r="T7" s="96">
        <f>F7-'[1]DoF Dept DELs'!N21</f>
        <v>0</v>
      </c>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c r="IR7" s="83"/>
      <c r="IS7" s="83"/>
      <c r="IT7" s="83"/>
      <c r="IU7" s="83"/>
      <c r="IV7" s="83"/>
      <c r="IW7" s="83"/>
      <c r="IX7" s="83"/>
      <c r="IY7" s="83"/>
      <c r="IZ7" s="83"/>
      <c r="JA7" s="83"/>
      <c r="JB7" s="83"/>
      <c r="JC7" s="83"/>
      <c r="JD7" s="83"/>
      <c r="JE7" s="83"/>
      <c r="JF7" s="83"/>
      <c r="JG7" s="83"/>
      <c r="JH7" s="83"/>
      <c r="JI7" s="83"/>
      <c r="JJ7" s="83"/>
      <c r="JK7" s="83"/>
      <c r="JL7" s="83"/>
      <c r="JM7" s="83"/>
      <c r="JN7" s="83"/>
      <c r="JO7" s="83"/>
      <c r="JP7" s="83"/>
      <c r="JQ7" s="83"/>
      <c r="JR7" s="83"/>
      <c r="JS7" s="83"/>
      <c r="JT7" s="83"/>
      <c r="JU7" s="83"/>
      <c r="JV7" s="83"/>
      <c r="JW7" s="83"/>
      <c r="JX7" s="83"/>
      <c r="JY7" s="83"/>
      <c r="JZ7" s="83"/>
      <c r="KA7" s="83"/>
      <c r="KB7" s="83"/>
      <c r="KC7" s="83"/>
      <c r="KD7" s="83"/>
      <c r="KE7" s="83"/>
      <c r="KF7" s="83"/>
      <c r="KG7" s="83"/>
      <c r="KH7" s="83"/>
      <c r="KI7" s="83"/>
      <c r="KJ7" s="83"/>
      <c r="KK7" s="83"/>
      <c r="KL7" s="83"/>
      <c r="KM7" s="83"/>
      <c r="KN7" s="83"/>
      <c r="KO7" s="83"/>
      <c r="KP7" s="83"/>
      <c r="KQ7" s="83"/>
      <c r="KR7" s="83"/>
      <c r="KS7" s="83"/>
      <c r="KT7" s="83"/>
      <c r="KU7" s="83"/>
      <c r="KV7" s="83"/>
      <c r="KW7" s="83"/>
      <c r="KX7" s="83"/>
      <c r="KY7" s="83"/>
      <c r="KZ7" s="83"/>
      <c r="LA7" s="83"/>
      <c r="LB7" s="83"/>
      <c r="LC7" s="83"/>
      <c r="LD7" s="83"/>
      <c r="LE7" s="83"/>
      <c r="LF7" s="83"/>
      <c r="LG7" s="83"/>
      <c r="LH7" s="83"/>
      <c r="LI7" s="83"/>
      <c r="LJ7" s="83"/>
      <c r="LK7" s="83"/>
      <c r="LL7" s="83"/>
      <c r="LM7" s="83"/>
      <c r="LN7" s="83"/>
      <c r="LO7" s="83"/>
      <c r="LP7" s="83"/>
      <c r="LQ7" s="83"/>
      <c r="LR7" s="83"/>
      <c r="LS7" s="83"/>
      <c r="LT7" s="83"/>
      <c r="LU7" s="83"/>
      <c r="LV7" s="83"/>
      <c r="LW7" s="83"/>
      <c r="LX7" s="83"/>
      <c r="LY7" s="83"/>
      <c r="LZ7" s="83"/>
      <c r="MA7" s="83"/>
      <c r="MB7" s="83"/>
      <c r="MC7" s="83"/>
      <c r="MD7" s="83"/>
      <c r="ME7" s="83"/>
      <c r="MF7" s="83"/>
      <c r="MG7" s="83"/>
      <c r="MH7" s="83"/>
      <c r="MI7" s="83"/>
      <c r="MJ7" s="83"/>
      <c r="MK7" s="83"/>
      <c r="ML7" s="83"/>
      <c r="MM7" s="83"/>
      <c r="MN7" s="83"/>
      <c r="MO7" s="83"/>
      <c r="MP7" s="83"/>
      <c r="MQ7" s="83"/>
      <c r="MR7" s="83"/>
      <c r="MS7" s="83"/>
      <c r="MT7" s="83"/>
      <c r="MU7" s="83"/>
      <c r="MV7" s="83"/>
      <c r="MW7" s="83"/>
      <c r="MX7" s="83"/>
      <c r="MY7" s="83"/>
      <c r="MZ7" s="83"/>
      <c r="NA7" s="83"/>
      <c r="NB7" s="83"/>
      <c r="NC7" s="83"/>
      <c r="ND7" s="83"/>
      <c r="NE7" s="83"/>
      <c r="NF7" s="83"/>
      <c r="NG7" s="83"/>
      <c r="NH7" s="83"/>
      <c r="NI7" s="83"/>
      <c r="NJ7" s="83"/>
      <c r="NK7" s="83"/>
      <c r="NL7" s="83"/>
      <c r="NM7" s="83"/>
      <c r="NN7" s="83"/>
      <c r="NO7" s="83"/>
      <c r="NP7" s="83"/>
      <c r="NQ7" s="83"/>
      <c r="NR7" s="83"/>
      <c r="NS7" s="83"/>
      <c r="NT7" s="83"/>
      <c r="NU7" s="83"/>
      <c r="NV7" s="83"/>
      <c r="NW7" s="83"/>
      <c r="NX7" s="83"/>
      <c r="NY7" s="83"/>
      <c r="NZ7" s="83"/>
      <c r="OA7" s="83"/>
      <c r="OB7" s="83"/>
      <c r="OC7" s="83"/>
      <c r="OD7" s="83"/>
      <c r="OE7" s="83"/>
      <c r="OF7" s="83"/>
      <c r="OG7" s="83"/>
      <c r="OH7" s="83"/>
      <c r="OI7" s="83"/>
      <c r="OJ7" s="83"/>
      <c r="OK7" s="83"/>
      <c r="OL7" s="83"/>
      <c r="OM7" s="83"/>
      <c r="ON7" s="83"/>
      <c r="OO7" s="83"/>
      <c r="OP7" s="83"/>
      <c r="OQ7" s="83"/>
      <c r="OR7" s="83"/>
      <c r="OS7" s="83"/>
      <c r="OT7" s="83"/>
      <c r="OU7" s="83"/>
      <c r="OV7" s="83"/>
      <c r="OW7" s="83"/>
      <c r="OX7" s="83"/>
      <c r="OY7" s="83"/>
      <c r="OZ7" s="83"/>
      <c r="PA7" s="83"/>
      <c r="PB7" s="83"/>
      <c r="PC7" s="83"/>
      <c r="PD7" s="83"/>
      <c r="PE7" s="83"/>
      <c r="PF7" s="83"/>
      <c r="PG7" s="83"/>
      <c r="PH7" s="83"/>
      <c r="PI7" s="83"/>
      <c r="PJ7" s="83"/>
      <c r="PK7" s="83"/>
      <c r="PL7" s="83"/>
      <c r="PM7" s="83"/>
      <c r="PN7" s="83"/>
      <c r="PO7" s="83"/>
      <c r="PP7" s="83"/>
      <c r="PQ7" s="83"/>
      <c r="PR7" s="83"/>
      <c r="PS7" s="83"/>
      <c r="PT7" s="83"/>
      <c r="PU7" s="83"/>
      <c r="PV7" s="83"/>
      <c r="PW7" s="83"/>
      <c r="PX7" s="83"/>
      <c r="PY7" s="83"/>
      <c r="PZ7" s="83"/>
      <c r="QA7" s="83"/>
      <c r="QB7" s="83"/>
      <c r="QC7" s="83"/>
      <c r="QD7" s="83"/>
      <c r="QE7" s="83"/>
      <c r="QF7" s="83"/>
      <c r="QG7" s="83"/>
      <c r="QH7" s="83"/>
      <c r="QI7" s="83"/>
      <c r="QJ7" s="83"/>
      <c r="QK7" s="83"/>
      <c r="QL7" s="83"/>
      <c r="QM7" s="83"/>
      <c r="QN7" s="83"/>
      <c r="QO7" s="83"/>
      <c r="QP7" s="83"/>
      <c r="QQ7" s="83"/>
      <c r="QR7" s="83"/>
      <c r="QS7" s="83"/>
      <c r="QT7" s="83"/>
      <c r="QU7" s="83"/>
      <c r="QV7" s="83"/>
      <c r="QW7" s="83"/>
      <c r="QX7" s="83"/>
      <c r="QY7" s="83"/>
      <c r="QZ7" s="83"/>
      <c r="RA7" s="83"/>
      <c r="RB7" s="83"/>
      <c r="RC7" s="83"/>
      <c r="RD7" s="83"/>
      <c r="RE7" s="83"/>
      <c r="RF7" s="83"/>
      <c r="RG7" s="83"/>
      <c r="RH7" s="83"/>
      <c r="RI7" s="83"/>
      <c r="RJ7" s="83"/>
      <c r="RK7" s="83"/>
      <c r="RL7" s="83"/>
      <c r="RM7" s="83"/>
      <c r="RN7" s="83"/>
      <c r="RO7" s="83"/>
      <c r="RP7" s="83"/>
      <c r="RQ7" s="83"/>
      <c r="RR7" s="83"/>
      <c r="RS7" s="83"/>
      <c r="RT7" s="83"/>
      <c r="RU7" s="83"/>
      <c r="RV7" s="83"/>
      <c r="RW7" s="83"/>
      <c r="RX7" s="83"/>
      <c r="RY7" s="83"/>
      <c r="RZ7" s="83"/>
      <c r="SA7" s="83"/>
      <c r="SB7" s="83"/>
      <c r="SC7" s="83"/>
      <c r="SD7" s="83"/>
      <c r="SE7" s="83"/>
      <c r="SF7" s="83"/>
      <c r="SG7" s="83"/>
      <c r="SH7" s="83"/>
      <c r="SI7" s="83"/>
      <c r="SJ7" s="83"/>
      <c r="SK7" s="83"/>
      <c r="SL7" s="83"/>
      <c r="SM7" s="83"/>
      <c r="SN7" s="83"/>
      <c r="SO7" s="83"/>
      <c r="SP7" s="83"/>
      <c r="SQ7" s="83"/>
      <c r="SR7" s="83"/>
      <c r="SS7" s="83"/>
      <c r="ST7" s="83"/>
      <c r="SU7" s="83"/>
      <c r="SV7" s="83"/>
      <c r="SW7" s="83"/>
      <c r="SX7" s="83"/>
      <c r="SY7" s="83"/>
      <c r="SZ7" s="83"/>
      <c r="TA7" s="83"/>
      <c r="TB7" s="83"/>
      <c r="TC7" s="83"/>
      <c r="TD7" s="83"/>
      <c r="TE7" s="83"/>
      <c r="TF7" s="83"/>
      <c r="TG7" s="83"/>
      <c r="TH7" s="83"/>
      <c r="TI7" s="83"/>
      <c r="TJ7" s="83"/>
      <c r="TK7" s="83"/>
      <c r="TL7" s="83"/>
      <c r="TM7" s="83"/>
      <c r="TN7" s="83"/>
      <c r="TO7" s="83"/>
      <c r="TP7" s="83"/>
      <c r="TQ7" s="83"/>
      <c r="TR7" s="83"/>
      <c r="TS7" s="83"/>
      <c r="TT7" s="83"/>
      <c r="TU7" s="83"/>
      <c r="TV7" s="83"/>
      <c r="TW7" s="83"/>
      <c r="TX7" s="83"/>
      <c r="TY7" s="83"/>
      <c r="TZ7" s="83"/>
      <c r="UA7" s="83"/>
      <c r="UB7" s="83"/>
      <c r="UC7" s="83"/>
      <c r="UD7" s="83"/>
      <c r="UE7" s="83"/>
      <c r="UF7" s="83"/>
      <c r="UG7" s="83"/>
      <c r="UH7" s="83"/>
      <c r="UI7" s="83"/>
      <c r="UJ7" s="83"/>
      <c r="UK7" s="83"/>
      <c r="UL7" s="83"/>
      <c r="UM7" s="83"/>
      <c r="UN7" s="83"/>
      <c r="UO7" s="83"/>
      <c r="UP7" s="83"/>
      <c r="UQ7" s="83"/>
      <c r="UR7" s="83"/>
      <c r="US7" s="83"/>
      <c r="UT7" s="83"/>
      <c r="UU7" s="83"/>
      <c r="UV7" s="83"/>
      <c r="UW7" s="83"/>
      <c r="UX7" s="83"/>
      <c r="UY7" s="83"/>
      <c r="UZ7" s="83"/>
      <c r="VA7" s="83"/>
      <c r="VB7" s="83"/>
      <c r="VC7" s="83"/>
      <c r="VD7" s="83"/>
      <c r="VE7" s="83"/>
      <c r="VF7" s="83"/>
      <c r="VG7" s="83"/>
      <c r="VH7" s="83"/>
      <c r="VI7" s="83"/>
      <c r="VJ7" s="83"/>
      <c r="VK7" s="83"/>
      <c r="VL7" s="83"/>
      <c r="VM7" s="83"/>
      <c r="VN7" s="83"/>
      <c r="VO7" s="83"/>
      <c r="VP7" s="83"/>
      <c r="VQ7" s="83"/>
      <c r="VR7" s="83"/>
      <c r="VS7" s="83"/>
      <c r="VT7" s="83"/>
      <c r="VU7" s="83"/>
      <c r="VV7" s="83"/>
      <c r="VW7" s="83"/>
      <c r="VX7" s="83"/>
      <c r="VY7" s="83"/>
      <c r="VZ7" s="83"/>
      <c r="WA7" s="83"/>
      <c r="WB7" s="83"/>
      <c r="WC7" s="83"/>
      <c r="WD7" s="83"/>
      <c r="WE7" s="83"/>
      <c r="WF7" s="83"/>
      <c r="WG7" s="83"/>
      <c r="WH7" s="83"/>
      <c r="WI7" s="83"/>
      <c r="WJ7" s="83"/>
      <c r="WK7" s="83"/>
      <c r="WL7" s="83"/>
      <c r="WM7" s="83"/>
      <c r="WN7" s="83"/>
      <c r="WO7" s="83"/>
      <c r="WP7" s="83"/>
      <c r="WQ7" s="83"/>
      <c r="WR7" s="83"/>
      <c r="WS7" s="83"/>
      <c r="WT7" s="83"/>
      <c r="WU7" s="83"/>
      <c r="WV7" s="83"/>
      <c r="WW7" s="83"/>
      <c r="WX7" s="83"/>
      <c r="WY7" s="83"/>
      <c r="WZ7" s="83"/>
      <c r="XA7" s="83"/>
      <c r="XB7" s="83"/>
      <c r="XC7" s="83"/>
      <c r="XD7" s="83"/>
      <c r="XE7" s="83"/>
      <c r="XF7" s="83"/>
      <c r="XG7" s="83"/>
      <c r="XH7" s="83"/>
      <c r="XI7" s="83"/>
      <c r="XJ7" s="83"/>
      <c r="XK7" s="83"/>
      <c r="XL7" s="83"/>
      <c r="XM7" s="83"/>
      <c r="XN7" s="83"/>
    </row>
    <row r="8" spans="1:638" s="75" customFormat="1" x14ac:dyDescent="0.25">
      <c r="A8" s="73" t="s">
        <v>61</v>
      </c>
      <c r="B8" s="68">
        <v>8.9390000000000001</v>
      </c>
      <c r="C8" s="68">
        <v>9.0239999999999991</v>
      </c>
      <c r="D8" s="68">
        <v>9.5530000000000008</v>
      </c>
      <c r="E8" s="68">
        <v>15.106</v>
      </c>
      <c r="F8" s="68">
        <v>21.640999999999998</v>
      </c>
      <c r="P8" s="96">
        <f>B8-'[1]DoF Dept DELs'!J30</f>
        <v>0</v>
      </c>
      <c r="Q8" s="96">
        <f>C8-'[1]DoF Dept DELs'!K30</f>
        <v>0</v>
      </c>
      <c r="R8" s="96">
        <f>D8-'[1]DoF Dept DELs'!L30</f>
        <v>0</v>
      </c>
      <c r="S8" s="96">
        <f>E8-'[1]DoF Dept DELs'!M30</f>
        <v>0</v>
      </c>
      <c r="T8" s="96">
        <f>F8-'[1]DoF Dept DELs'!N30</f>
        <v>0</v>
      </c>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3"/>
      <c r="NI8" s="83"/>
      <c r="NJ8" s="83"/>
      <c r="NK8" s="83"/>
      <c r="NL8" s="83"/>
      <c r="NM8" s="83"/>
      <c r="NN8" s="83"/>
      <c r="NO8" s="83"/>
      <c r="NP8" s="83"/>
      <c r="NQ8" s="83"/>
      <c r="NR8" s="83"/>
      <c r="NS8" s="83"/>
      <c r="NT8" s="83"/>
      <c r="NU8" s="83"/>
      <c r="NV8" s="83"/>
      <c r="NW8" s="83"/>
      <c r="NX8" s="83"/>
      <c r="NY8" s="83"/>
      <c r="NZ8" s="83"/>
      <c r="OA8" s="83"/>
      <c r="OB8" s="83"/>
      <c r="OC8" s="83"/>
      <c r="OD8" s="83"/>
      <c r="OE8" s="83"/>
      <c r="OF8" s="83"/>
      <c r="OG8" s="83"/>
      <c r="OH8" s="83"/>
      <c r="OI8" s="83"/>
      <c r="OJ8" s="83"/>
      <c r="OK8" s="83"/>
      <c r="OL8" s="83"/>
      <c r="OM8" s="83"/>
      <c r="ON8" s="83"/>
      <c r="OO8" s="83"/>
      <c r="OP8" s="83"/>
      <c r="OQ8" s="83"/>
      <c r="OR8" s="83"/>
      <c r="OS8" s="83"/>
      <c r="OT8" s="83"/>
      <c r="OU8" s="83"/>
      <c r="OV8" s="83"/>
      <c r="OW8" s="83"/>
      <c r="OX8" s="83"/>
      <c r="OY8" s="83"/>
      <c r="OZ8" s="83"/>
      <c r="PA8" s="83"/>
      <c r="PB8" s="83"/>
      <c r="PC8" s="83"/>
      <c r="PD8" s="83"/>
      <c r="PE8" s="83"/>
      <c r="PF8" s="83"/>
      <c r="PG8" s="83"/>
      <c r="PH8" s="83"/>
      <c r="PI8" s="83"/>
      <c r="PJ8" s="83"/>
      <c r="PK8" s="83"/>
      <c r="PL8" s="83"/>
      <c r="PM8" s="83"/>
      <c r="PN8" s="83"/>
      <c r="PO8" s="83"/>
      <c r="PP8" s="83"/>
      <c r="PQ8" s="83"/>
      <c r="PR8" s="83"/>
      <c r="PS8" s="83"/>
      <c r="PT8" s="83"/>
      <c r="PU8" s="83"/>
      <c r="PV8" s="83"/>
      <c r="PW8" s="83"/>
      <c r="PX8" s="83"/>
      <c r="PY8" s="83"/>
      <c r="PZ8" s="83"/>
      <c r="QA8" s="83"/>
      <c r="QB8" s="83"/>
      <c r="QC8" s="83"/>
      <c r="QD8" s="83"/>
      <c r="QE8" s="83"/>
      <c r="QF8" s="83"/>
      <c r="QG8" s="83"/>
      <c r="QH8" s="83"/>
      <c r="QI8" s="83"/>
      <c r="QJ8" s="83"/>
      <c r="QK8" s="83"/>
      <c r="QL8" s="83"/>
      <c r="QM8" s="83"/>
      <c r="QN8" s="83"/>
      <c r="QO8" s="83"/>
      <c r="QP8" s="83"/>
      <c r="QQ8" s="83"/>
      <c r="QR8" s="83"/>
      <c r="QS8" s="83"/>
      <c r="QT8" s="83"/>
      <c r="QU8" s="83"/>
      <c r="QV8" s="83"/>
      <c r="QW8" s="83"/>
      <c r="QX8" s="83"/>
      <c r="QY8" s="83"/>
      <c r="QZ8" s="83"/>
      <c r="RA8" s="83"/>
      <c r="RB8" s="83"/>
      <c r="RC8" s="83"/>
      <c r="RD8" s="83"/>
      <c r="RE8" s="83"/>
      <c r="RF8" s="83"/>
      <c r="RG8" s="83"/>
      <c r="RH8" s="83"/>
      <c r="RI8" s="83"/>
      <c r="RJ8" s="83"/>
      <c r="RK8" s="83"/>
      <c r="RL8" s="83"/>
      <c r="RM8" s="83"/>
      <c r="RN8" s="83"/>
      <c r="RO8" s="83"/>
      <c r="RP8" s="83"/>
      <c r="RQ8" s="83"/>
      <c r="RR8" s="83"/>
      <c r="RS8" s="83"/>
      <c r="RT8" s="83"/>
      <c r="RU8" s="83"/>
      <c r="RV8" s="83"/>
      <c r="RW8" s="83"/>
      <c r="RX8" s="83"/>
      <c r="RY8" s="83"/>
      <c r="RZ8" s="83"/>
      <c r="SA8" s="83"/>
      <c r="SB8" s="83"/>
      <c r="SC8" s="83"/>
      <c r="SD8" s="83"/>
      <c r="SE8" s="83"/>
      <c r="SF8" s="83"/>
      <c r="SG8" s="83"/>
      <c r="SH8" s="83"/>
      <c r="SI8" s="83"/>
      <c r="SJ8" s="83"/>
      <c r="SK8" s="83"/>
      <c r="SL8" s="83"/>
      <c r="SM8" s="83"/>
      <c r="SN8" s="83"/>
      <c r="SO8" s="83"/>
      <c r="SP8" s="83"/>
      <c r="SQ8" s="83"/>
      <c r="SR8" s="83"/>
      <c r="SS8" s="83"/>
      <c r="ST8" s="83"/>
      <c r="SU8" s="83"/>
      <c r="SV8" s="83"/>
      <c r="SW8" s="83"/>
      <c r="SX8" s="83"/>
      <c r="SY8" s="83"/>
      <c r="SZ8" s="83"/>
      <c r="TA8" s="83"/>
      <c r="TB8" s="83"/>
      <c r="TC8" s="83"/>
      <c r="TD8" s="83"/>
      <c r="TE8" s="83"/>
      <c r="TF8" s="83"/>
      <c r="TG8" s="83"/>
      <c r="TH8" s="83"/>
      <c r="TI8" s="83"/>
      <c r="TJ8" s="83"/>
      <c r="TK8" s="83"/>
      <c r="TL8" s="83"/>
      <c r="TM8" s="83"/>
      <c r="TN8" s="83"/>
      <c r="TO8" s="83"/>
      <c r="TP8" s="83"/>
      <c r="TQ8" s="83"/>
      <c r="TR8" s="83"/>
      <c r="TS8" s="83"/>
      <c r="TT8" s="83"/>
      <c r="TU8" s="83"/>
      <c r="TV8" s="83"/>
      <c r="TW8" s="83"/>
      <c r="TX8" s="83"/>
      <c r="TY8" s="83"/>
      <c r="TZ8" s="83"/>
      <c r="UA8" s="83"/>
      <c r="UB8" s="83"/>
      <c r="UC8" s="83"/>
      <c r="UD8" s="83"/>
      <c r="UE8" s="83"/>
      <c r="UF8" s="83"/>
      <c r="UG8" s="83"/>
      <c r="UH8" s="83"/>
      <c r="UI8" s="83"/>
      <c r="UJ8" s="83"/>
      <c r="UK8" s="83"/>
      <c r="UL8" s="83"/>
      <c r="UM8" s="83"/>
      <c r="UN8" s="83"/>
      <c r="UO8" s="83"/>
      <c r="UP8" s="83"/>
      <c r="UQ8" s="83"/>
      <c r="UR8" s="83"/>
      <c r="US8" s="83"/>
      <c r="UT8" s="83"/>
      <c r="UU8" s="83"/>
      <c r="UV8" s="83"/>
      <c r="UW8" s="83"/>
      <c r="UX8" s="83"/>
      <c r="UY8" s="83"/>
      <c r="UZ8" s="83"/>
      <c r="VA8" s="83"/>
      <c r="VB8" s="83"/>
      <c r="VC8" s="83"/>
      <c r="VD8" s="83"/>
      <c r="VE8" s="83"/>
      <c r="VF8" s="83"/>
      <c r="VG8" s="83"/>
      <c r="VH8" s="83"/>
      <c r="VI8" s="83"/>
      <c r="VJ8" s="83"/>
      <c r="VK8" s="83"/>
      <c r="VL8" s="83"/>
      <c r="VM8" s="83"/>
      <c r="VN8" s="83"/>
      <c r="VO8" s="83"/>
      <c r="VP8" s="83"/>
      <c r="VQ8" s="83"/>
      <c r="VR8" s="83"/>
      <c r="VS8" s="83"/>
      <c r="VT8" s="83"/>
      <c r="VU8" s="83"/>
      <c r="VV8" s="83"/>
      <c r="VW8" s="83"/>
      <c r="VX8" s="83"/>
      <c r="VY8" s="83"/>
      <c r="VZ8" s="83"/>
      <c r="WA8" s="83"/>
      <c r="WB8" s="83"/>
      <c r="WC8" s="83"/>
      <c r="WD8" s="83"/>
      <c r="WE8" s="83"/>
      <c r="WF8" s="83"/>
      <c r="WG8" s="83"/>
      <c r="WH8" s="83"/>
      <c r="WI8" s="83"/>
      <c r="WJ8" s="83"/>
      <c r="WK8" s="83"/>
      <c r="WL8" s="83"/>
      <c r="WM8" s="83"/>
      <c r="WN8" s="83"/>
      <c r="WO8" s="83"/>
      <c r="WP8" s="83"/>
      <c r="WQ8" s="83"/>
      <c r="WR8" s="83"/>
      <c r="WS8" s="83"/>
      <c r="WT8" s="83"/>
      <c r="WU8" s="83"/>
      <c r="WV8" s="83"/>
      <c r="WW8" s="83"/>
      <c r="WX8" s="83"/>
      <c r="WY8" s="83"/>
      <c r="WZ8" s="83"/>
      <c r="XA8" s="83"/>
      <c r="XB8" s="83"/>
      <c r="XC8" s="83"/>
      <c r="XD8" s="83"/>
      <c r="XE8" s="83"/>
      <c r="XF8" s="83"/>
      <c r="XG8" s="83"/>
      <c r="XH8" s="83"/>
      <c r="XI8" s="83"/>
      <c r="XJ8" s="83"/>
      <c r="XK8" s="83"/>
      <c r="XL8" s="83"/>
      <c r="XM8" s="83"/>
      <c r="XN8" s="83"/>
    </row>
    <row r="9" spans="1:638" s="75" customFormat="1" x14ac:dyDescent="0.25">
      <c r="A9" s="73" t="s">
        <v>62</v>
      </c>
      <c r="B9" s="68">
        <v>193.119</v>
      </c>
      <c r="C9" s="68">
        <v>232.876</v>
      </c>
      <c r="D9" s="68">
        <v>-129.56899999999999</v>
      </c>
      <c r="E9" s="68">
        <v>82.546999999999997</v>
      </c>
      <c r="F9" s="68">
        <v>131.22999999999999</v>
      </c>
      <c r="P9" s="96">
        <f>B9-'[1]DoF Dept DELs'!J23</f>
        <v>0</v>
      </c>
      <c r="Q9" s="96">
        <f>C9-'[1]DoF Dept DELs'!K23</f>
        <v>0</v>
      </c>
      <c r="R9" s="96">
        <f>D9-'[1]DoF Dept DELs'!L23</f>
        <v>0</v>
      </c>
      <c r="S9" s="96">
        <f>E9-'[1]DoF Dept DELs'!M23</f>
        <v>0</v>
      </c>
      <c r="T9" s="96">
        <f>F9-'[1]DoF Dept DELs'!N23</f>
        <v>0</v>
      </c>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c r="IR9" s="83"/>
      <c r="IS9" s="83"/>
      <c r="IT9" s="83"/>
      <c r="IU9" s="83"/>
      <c r="IV9" s="83"/>
      <c r="IW9" s="83"/>
      <c r="IX9" s="83"/>
      <c r="IY9" s="83"/>
      <c r="IZ9" s="83"/>
      <c r="JA9" s="83"/>
      <c r="JB9" s="83"/>
      <c r="JC9" s="83"/>
      <c r="JD9" s="83"/>
      <c r="JE9" s="83"/>
      <c r="JF9" s="83"/>
      <c r="JG9" s="83"/>
      <c r="JH9" s="83"/>
      <c r="JI9" s="83"/>
      <c r="JJ9" s="83"/>
      <c r="JK9" s="83"/>
      <c r="JL9" s="83"/>
      <c r="JM9" s="83"/>
      <c r="JN9" s="83"/>
      <c r="JO9" s="83"/>
      <c r="JP9" s="83"/>
      <c r="JQ9" s="83"/>
      <c r="JR9" s="83"/>
      <c r="JS9" s="83"/>
      <c r="JT9" s="83"/>
      <c r="JU9" s="83"/>
      <c r="JV9" s="83"/>
      <c r="JW9" s="83"/>
      <c r="JX9" s="83"/>
      <c r="JY9" s="83"/>
      <c r="JZ9" s="83"/>
      <c r="KA9" s="83"/>
      <c r="KB9" s="83"/>
      <c r="KC9" s="83"/>
      <c r="KD9" s="83"/>
      <c r="KE9" s="83"/>
      <c r="KF9" s="83"/>
      <c r="KG9" s="83"/>
      <c r="KH9" s="83"/>
      <c r="KI9" s="83"/>
      <c r="KJ9" s="83"/>
      <c r="KK9" s="83"/>
      <c r="KL9" s="83"/>
      <c r="KM9" s="83"/>
      <c r="KN9" s="83"/>
      <c r="KO9" s="83"/>
      <c r="KP9" s="83"/>
      <c r="KQ9" s="83"/>
      <c r="KR9" s="83"/>
      <c r="KS9" s="83"/>
      <c r="KT9" s="83"/>
      <c r="KU9" s="83"/>
      <c r="KV9" s="83"/>
      <c r="KW9" s="83"/>
      <c r="KX9" s="83"/>
      <c r="KY9" s="83"/>
      <c r="KZ9" s="83"/>
      <c r="LA9" s="83"/>
      <c r="LB9" s="83"/>
      <c r="LC9" s="83"/>
      <c r="LD9" s="83"/>
      <c r="LE9" s="83"/>
      <c r="LF9" s="83"/>
      <c r="LG9" s="83"/>
      <c r="LH9" s="83"/>
      <c r="LI9" s="83"/>
      <c r="LJ9" s="83"/>
      <c r="LK9" s="83"/>
      <c r="LL9" s="83"/>
      <c r="LM9" s="83"/>
      <c r="LN9" s="83"/>
      <c r="LO9" s="83"/>
      <c r="LP9" s="83"/>
      <c r="LQ9" s="83"/>
      <c r="LR9" s="83"/>
      <c r="LS9" s="83"/>
      <c r="LT9" s="83"/>
      <c r="LU9" s="83"/>
      <c r="LV9" s="83"/>
      <c r="LW9" s="83"/>
      <c r="LX9" s="83"/>
      <c r="LY9" s="83"/>
      <c r="LZ9" s="83"/>
      <c r="MA9" s="83"/>
      <c r="MB9" s="83"/>
      <c r="MC9" s="83"/>
      <c r="MD9" s="83"/>
      <c r="ME9" s="83"/>
      <c r="MF9" s="83"/>
      <c r="MG9" s="83"/>
      <c r="MH9" s="83"/>
      <c r="MI9" s="83"/>
      <c r="MJ9" s="83"/>
      <c r="MK9" s="83"/>
      <c r="ML9" s="83"/>
      <c r="MM9" s="83"/>
      <c r="MN9" s="83"/>
      <c r="MO9" s="83"/>
      <c r="MP9" s="83"/>
      <c r="MQ9" s="83"/>
      <c r="MR9" s="83"/>
      <c r="MS9" s="83"/>
      <c r="MT9" s="83"/>
      <c r="MU9" s="83"/>
      <c r="MV9" s="83"/>
      <c r="MW9" s="83"/>
      <c r="MX9" s="83"/>
      <c r="MY9" s="83"/>
      <c r="MZ9" s="83"/>
      <c r="NA9" s="83"/>
      <c r="NB9" s="83"/>
      <c r="NC9" s="83"/>
      <c r="ND9" s="83"/>
      <c r="NE9" s="83"/>
      <c r="NF9" s="83"/>
      <c r="NG9" s="83"/>
      <c r="NH9" s="83"/>
      <c r="NI9" s="83"/>
      <c r="NJ9" s="83"/>
      <c r="NK9" s="83"/>
      <c r="NL9" s="83"/>
      <c r="NM9" s="83"/>
      <c r="NN9" s="83"/>
      <c r="NO9" s="83"/>
      <c r="NP9" s="83"/>
      <c r="NQ9" s="83"/>
      <c r="NR9" s="83"/>
      <c r="NS9" s="83"/>
      <c r="NT9" s="83"/>
      <c r="NU9" s="83"/>
      <c r="NV9" s="83"/>
      <c r="NW9" s="83"/>
      <c r="NX9" s="83"/>
      <c r="NY9" s="83"/>
      <c r="NZ9" s="83"/>
      <c r="OA9" s="83"/>
      <c r="OB9" s="83"/>
      <c r="OC9" s="83"/>
      <c r="OD9" s="83"/>
      <c r="OE9" s="83"/>
      <c r="OF9" s="83"/>
      <c r="OG9" s="83"/>
      <c r="OH9" s="83"/>
      <c r="OI9" s="83"/>
      <c r="OJ9" s="83"/>
      <c r="OK9" s="83"/>
      <c r="OL9" s="83"/>
      <c r="OM9" s="83"/>
      <c r="ON9" s="83"/>
      <c r="OO9" s="83"/>
      <c r="OP9" s="83"/>
      <c r="OQ9" s="83"/>
      <c r="OR9" s="83"/>
      <c r="OS9" s="83"/>
      <c r="OT9" s="83"/>
      <c r="OU9" s="83"/>
      <c r="OV9" s="83"/>
      <c r="OW9" s="83"/>
      <c r="OX9" s="83"/>
      <c r="OY9" s="83"/>
      <c r="OZ9" s="83"/>
      <c r="PA9" s="83"/>
      <c r="PB9" s="83"/>
      <c r="PC9" s="83"/>
      <c r="PD9" s="83"/>
      <c r="PE9" s="83"/>
      <c r="PF9" s="83"/>
      <c r="PG9" s="83"/>
      <c r="PH9" s="83"/>
      <c r="PI9" s="83"/>
      <c r="PJ9" s="83"/>
      <c r="PK9" s="83"/>
      <c r="PL9" s="83"/>
      <c r="PM9" s="83"/>
      <c r="PN9" s="83"/>
      <c r="PO9" s="83"/>
      <c r="PP9" s="83"/>
      <c r="PQ9" s="83"/>
      <c r="PR9" s="83"/>
      <c r="PS9" s="83"/>
      <c r="PT9" s="83"/>
      <c r="PU9" s="83"/>
      <c r="PV9" s="83"/>
      <c r="PW9" s="83"/>
      <c r="PX9" s="83"/>
      <c r="PY9" s="83"/>
      <c r="PZ9" s="83"/>
      <c r="QA9" s="83"/>
      <c r="QB9" s="83"/>
      <c r="QC9" s="83"/>
      <c r="QD9" s="83"/>
      <c r="QE9" s="83"/>
      <c r="QF9" s="83"/>
      <c r="QG9" s="83"/>
      <c r="QH9" s="83"/>
      <c r="QI9" s="83"/>
      <c r="QJ9" s="83"/>
      <c r="QK9" s="83"/>
      <c r="QL9" s="83"/>
      <c r="QM9" s="83"/>
      <c r="QN9" s="83"/>
      <c r="QO9" s="83"/>
      <c r="QP9" s="83"/>
      <c r="QQ9" s="83"/>
      <c r="QR9" s="83"/>
      <c r="QS9" s="83"/>
      <c r="QT9" s="83"/>
      <c r="QU9" s="83"/>
      <c r="QV9" s="83"/>
      <c r="QW9" s="83"/>
      <c r="QX9" s="83"/>
      <c r="QY9" s="83"/>
      <c r="QZ9" s="83"/>
      <c r="RA9" s="83"/>
      <c r="RB9" s="83"/>
      <c r="RC9" s="83"/>
      <c r="RD9" s="83"/>
      <c r="RE9" s="83"/>
      <c r="RF9" s="83"/>
      <c r="RG9" s="83"/>
      <c r="RH9" s="83"/>
      <c r="RI9" s="83"/>
      <c r="RJ9" s="83"/>
      <c r="RK9" s="83"/>
      <c r="RL9" s="83"/>
      <c r="RM9" s="83"/>
      <c r="RN9" s="83"/>
      <c r="RO9" s="83"/>
      <c r="RP9" s="83"/>
      <c r="RQ9" s="83"/>
      <c r="RR9" s="83"/>
      <c r="RS9" s="83"/>
      <c r="RT9" s="83"/>
      <c r="RU9" s="83"/>
      <c r="RV9" s="83"/>
      <c r="RW9" s="83"/>
      <c r="RX9" s="83"/>
      <c r="RY9" s="83"/>
      <c r="RZ9" s="83"/>
      <c r="SA9" s="83"/>
      <c r="SB9" s="83"/>
      <c r="SC9" s="83"/>
      <c r="SD9" s="83"/>
      <c r="SE9" s="83"/>
      <c r="SF9" s="83"/>
      <c r="SG9" s="83"/>
      <c r="SH9" s="83"/>
      <c r="SI9" s="83"/>
      <c r="SJ9" s="83"/>
      <c r="SK9" s="83"/>
      <c r="SL9" s="83"/>
      <c r="SM9" s="83"/>
      <c r="SN9" s="83"/>
      <c r="SO9" s="83"/>
      <c r="SP9" s="83"/>
      <c r="SQ9" s="83"/>
      <c r="SR9" s="83"/>
      <c r="SS9" s="83"/>
      <c r="ST9" s="83"/>
      <c r="SU9" s="83"/>
      <c r="SV9" s="83"/>
      <c r="SW9" s="83"/>
      <c r="SX9" s="83"/>
      <c r="SY9" s="83"/>
      <c r="SZ9" s="83"/>
      <c r="TA9" s="83"/>
      <c r="TB9" s="83"/>
      <c r="TC9" s="83"/>
      <c r="TD9" s="83"/>
      <c r="TE9" s="83"/>
      <c r="TF9" s="83"/>
      <c r="TG9" s="83"/>
      <c r="TH9" s="83"/>
      <c r="TI9" s="83"/>
      <c r="TJ9" s="83"/>
      <c r="TK9" s="83"/>
      <c r="TL9" s="83"/>
      <c r="TM9" s="83"/>
      <c r="TN9" s="83"/>
      <c r="TO9" s="83"/>
      <c r="TP9" s="83"/>
      <c r="TQ9" s="83"/>
      <c r="TR9" s="83"/>
      <c r="TS9" s="83"/>
      <c r="TT9" s="83"/>
      <c r="TU9" s="83"/>
      <c r="TV9" s="83"/>
      <c r="TW9" s="83"/>
      <c r="TX9" s="83"/>
      <c r="TY9" s="83"/>
      <c r="TZ9" s="83"/>
      <c r="UA9" s="83"/>
      <c r="UB9" s="83"/>
      <c r="UC9" s="83"/>
      <c r="UD9" s="83"/>
      <c r="UE9" s="83"/>
      <c r="UF9" s="83"/>
      <c r="UG9" s="83"/>
      <c r="UH9" s="83"/>
      <c r="UI9" s="83"/>
      <c r="UJ9" s="83"/>
      <c r="UK9" s="83"/>
      <c r="UL9" s="83"/>
      <c r="UM9" s="83"/>
      <c r="UN9" s="83"/>
      <c r="UO9" s="83"/>
      <c r="UP9" s="83"/>
      <c r="UQ9" s="83"/>
      <c r="UR9" s="83"/>
      <c r="US9" s="83"/>
      <c r="UT9" s="83"/>
      <c r="UU9" s="83"/>
      <c r="UV9" s="83"/>
      <c r="UW9" s="83"/>
      <c r="UX9" s="83"/>
      <c r="UY9" s="83"/>
      <c r="UZ9" s="83"/>
      <c r="VA9" s="83"/>
      <c r="VB9" s="83"/>
      <c r="VC9" s="83"/>
      <c r="VD9" s="83"/>
      <c r="VE9" s="83"/>
      <c r="VF9" s="83"/>
      <c r="VG9" s="83"/>
      <c r="VH9" s="83"/>
      <c r="VI9" s="83"/>
      <c r="VJ9" s="83"/>
      <c r="VK9" s="83"/>
      <c r="VL9" s="83"/>
      <c r="VM9" s="83"/>
      <c r="VN9" s="83"/>
      <c r="VO9" s="83"/>
      <c r="VP9" s="83"/>
      <c r="VQ9" s="83"/>
      <c r="VR9" s="83"/>
      <c r="VS9" s="83"/>
      <c r="VT9" s="83"/>
      <c r="VU9" s="83"/>
      <c r="VV9" s="83"/>
      <c r="VW9" s="83"/>
      <c r="VX9" s="83"/>
      <c r="VY9" s="83"/>
      <c r="VZ9" s="83"/>
      <c r="WA9" s="83"/>
      <c r="WB9" s="83"/>
      <c r="WC9" s="83"/>
      <c r="WD9" s="83"/>
      <c r="WE9" s="83"/>
      <c r="WF9" s="83"/>
      <c r="WG9" s="83"/>
      <c r="WH9" s="83"/>
      <c r="WI9" s="83"/>
      <c r="WJ9" s="83"/>
      <c r="WK9" s="83"/>
      <c r="WL9" s="83"/>
      <c r="WM9" s="83"/>
      <c r="WN9" s="83"/>
      <c r="WO9" s="83"/>
      <c r="WP9" s="83"/>
      <c r="WQ9" s="83"/>
      <c r="WR9" s="83"/>
      <c r="WS9" s="83"/>
      <c r="WT9" s="83"/>
      <c r="WU9" s="83"/>
      <c r="WV9" s="83"/>
      <c r="WW9" s="83"/>
      <c r="WX9" s="83"/>
      <c r="WY9" s="83"/>
      <c r="WZ9" s="83"/>
      <c r="XA9" s="83"/>
      <c r="XB9" s="83"/>
      <c r="XC9" s="83"/>
      <c r="XD9" s="83"/>
      <c r="XE9" s="83"/>
      <c r="XF9" s="83"/>
      <c r="XG9" s="83"/>
      <c r="XH9" s="83"/>
      <c r="XI9" s="83"/>
      <c r="XJ9" s="83"/>
      <c r="XK9" s="83"/>
      <c r="XL9" s="83"/>
      <c r="XM9" s="83"/>
      <c r="XN9" s="83"/>
    </row>
    <row r="10" spans="1:638" s="75" customFormat="1" x14ac:dyDescent="0.25">
      <c r="A10" s="73" t="s">
        <v>63</v>
      </c>
      <c r="B10" s="68">
        <v>0.68</v>
      </c>
      <c r="C10" s="68">
        <v>0.876</v>
      </c>
      <c r="D10" s="68">
        <v>1.177</v>
      </c>
      <c r="E10" s="68">
        <v>2.3570000000000002</v>
      </c>
      <c r="F10" s="68">
        <v>3.0329999999999999</v>
      </c>
      <c r="P10" s="96">
        <f>B10-'[1]DoF Dept DELs'!J22</f>
        <v>0</v>
      </c>
      <c r="Q10" s="96">
        <f>C10-'[1]DoF Dept DELs'!K22</f>
        <v>0</v>
      </c>
      <c r="R10" s="96">
        <f>D10-'[1]DoF Dept DELs'!L22</f>
        <v>0</v>
      </c>
      <c r="S10" s="96">
        <f>E10-'[1]DoF Dept DELs'!M22</f>
        <v>0</v>
      </c>
      <c r="T10" s="96">
        <f>F10-'[1]DoF Dept DELs'!N22</f>
        <v>0</v>
      </c>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3"/>
      <c r="JW10" s="83"/>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3"/>
      <c r="LP10" s="83"/>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3"/>
      <c r="PF10" s="83"/>
      <c r="PG10" s="83"/>
      <c r="PH10" s="83"/>
      <c r="PI10" s="83"/>
      <c r="PJ10" s="83"/>
      <c r="PK10" s="83"/>
      <c r="PL10" s="83"/>
      <c r="PM10" s="83"/>
      <c r="PN10" s="83"/>
      <c r="PO10" s="83"/>
      <c r="PP10" s="83"/>
      <c r="PQ10" s="83"/>
      <c r="PR10" s="83"/>
      <c r="PS10" s="83"/>
      <c r="PT10" s="83"/>
      <c r="PU10" s="83"/>
      <c r="PV10" s="83"/>
      <c r="PW10" s="83"/>
      <c r="PX10" s="83"/>
      <c r="PY10" s="83"/>
      <c r="PZ10" s="83"/>
      <c r="QA10" s="83"/>
      <c r="QB10" s="83"/>
      <c r="QC10" s="83"/>
      <c r="QD10" s="83"/>
      <c r="QE10" s="83"/>
      <c r="QF10" s="83"/>
      <c r="QG10" s="83"/>
      <c r="QH10" s="83"/>
      <c r="QI10" s="83"/>
      <c r="QJ10" s="83"/>
      <c r="QK10" s="83"/>
      <c r="QL10" s="83"/>
      <c r="QM10" s="83"/>
      <c r="QN10" s="83"/>
      <c r="QO10" s="83"/>
      <c r="QP10" s="83"/>
      <c r="QQ10" s="83"/>
      <c r="QR10" s="83"/>
      <c r="QS10" s="83"/>
      <c r="QT10" s="83"/>
      <c r="QU10" s="83"/>
      <c r="QV10" s="83"/>
      <c r="QW10" s="83"/>
      <c r="QX10" s="83"/>
      <c r="QY10" s="83"/>
      <c r="QZ10" s="83"/>
      <c r="RA10" s="83"/>
      <c r="RB10" s="83"/>
      <c r="RC10" s="83"/>
      <c r="RD10" s="83"/>
      <c r="RE10" s="83"/>
      <c r="RF10" s="83"/>
      <c r="RG10" s="83"/>
      <c r="RH10" s="83"/>
      <c r="RI10" s="83"/>
      <c r="RJ10" s="83"/>
      <c r="RK10" s="83"/>
      <c r="RL10" s="83"/>
      <c r="RM10" s="83"/>
      <c r="RN10" s="83"/>
      <c r="RO10" s="83"/>
      <c r="RP10" s="83"/>
      <c r="RQ10" s="83"/>
      <c r="RR10" s="83"/>
      <c r="RS10" s="83"/>
      <c r="RT10" s="83"/>
      <c r="RU10" s="83"/>
      <c r="RV10" s="83"/>
      <c r="RW10" s="83"/>
      <c r="RX10" s="83"/>
      <c r="RY10" s="83"/>
      <c r="RZ10" s="83"/>
      <c r="SA10" s="83"/>
      <c r="SB10" s="83"/>
      <c r="SC10" s="83"/>
      <c r="SD10" s="83"/>
      <c r="SE10" s="83"/>
      <c r="SF10" s="83"/>
      <c r="SG10" s="83"/>
      <c r="SH10" s="83"/>
      <c r="SI10" s="83"/>
      <c r="SJ10" s="83"/>
      <c r="SK10" s="83"/>
      <c r="SL10" s="83"/>
      <c r="SM10" s="83"/>
      <c r="SN10" s="83"/>
      <c r="SO10" s="83"/>
      <c r="SP10" s="83"/>
      <c r="SQ10" s="83"/>
      <c r="SR10" s="83"/>
      <c r="SS10" s="83"/>
      <c r="ST10" s="83"/>
      <c r="SU10" s="83"/>
      <c r="SV10" s="83"/>
      <c r="SW10" s="83"/>
      <c r="SX10" s="83"/>
      <c r="SY10" s="83"/>
      <c r="SZ10" s="83"/>
      <c r="TA10" s="83"/>
      <c r="TB10" s="83"/>
      <c r="TC10" s="83"/>
      <c r="TD10" s="83"/>
      <c r="TE10" s="83"/>
      <c r="TF10" s="83"/>
      <c r="TG10" s="83"/>
      <c r="TH10" s="83"/>
      <c r="TI10" s="83"/>
      <c r="TJ10" s="83"/>
      <c r="TK10" s="83"/>
      <c r="TL10" s="83"/>
      <c r="TM10" s="83"/>
      <c r="TN10" s="83"/>
      <c r="TO10" s="83"/>
      <c r="TP10" s="83"/>
      <c r="TQ10" s="83"/>
      <c r="TR10" s="83"/>
      <c r="TS10" s="83"/>
      <c r="TT10" s="83"/>
      <c r="TU10" s="83"/>
      <c r="TV10" s="83"/>
      <c r="TW10" s="83"/>
      <c r="TX10" s="83"/>
      <c r="TY10" s="83"/>
      <c r="TZ10" s="83"/>
      <c r="UA10" s="83"/>
      <c r="UB10" s="83"/>
      <c r="UC10" s="83"/>
      <c r="UD10" s="83"/>
      <c r="UE10" s="83"/>
      <c r="UF10" s="83"/>
      <c r="UG10" s="83"/>
      <c r="UH10" s="83"/>
      <c r="UI10" s="83"/>
      <c r="UJ10" s="83"/>
      <c r="UK10" s="83"/>
      <c r="UL10" s="83"/>
      <c r="UM10" s="83"/>
      <c r="UN10" s="83"/>
      <c r="UO10" s="83"/>
      <c r="UP10" s="83"/>
      <c r="UQ10" s="83"/>
      <c r="UR10" s="83"/>
      <c r="US10" s="83"/>
      <c r="UT10" s="83"/>
      <c r="UU10" s="83"/>
      <c r="UV10" s="83"/>
      <c r="UW10" s="83"/>
      <c r="UX10" s="83"/>
      <c r="UY10" s="83"/>
      <c r="UZ10" s="83"/>
      <c r="VA10" s="83"/>
      <c r="VB10" s="83"/>
      <c r="VC10" s="83"/>
      <c r="VD10" s="83"/>
      <c r="VE10" s="83"/>
      <c r="VF10" s="83"/>
      <c r="VG10" s="83"/>
      <c r="VH10" s="83"/>
      <c r="VI10" s="83"/>
      <c r="VJ10" s="83"/>
      <c r="VK10" s="83"/>
      <c r="VL10" s="83"/>
      <c r="VM10" s="83"/>
      <c r="VN10" s="83"/>
      <c r="VO10" s="83"/>
      <c r="VP10" s="83"/>
      <c r="VQ10" s="83"/>
      <c r="VR10" s="83"/>
      <c r="VS10" s="83"/>
      <c r="VT10" s="83"/>
      <c r="VU10" s="83"/>
      <c r="VV10" s="83"/>
      <c r="VW10" s="83"/>
      <c r="VX10" s="83"/>
      <c r="VY10" s="83"/>
      <c r="VZ10" s="83"/>
      <c r="WA10" s="83"/>
      <c r="WB10" s="83"/>
      <c r="WC10" s="83"/>
      <c r="WD10" s="83"/>
      <c r="WE10" s="83"/>
      <c r="WF10" s="83"/>
      <c r="WG10" s="83"/>
      <c r="WH10" s="83"/>
      <c r="WI10" s="83"/>
      <c r="WJ10" s="83"/>
      <c r="WK10" s="83"/>
      <c r="WL10" s="83"/>
      <c r="WM10" s="83"/>
      <c r="WN10" s="83"/>
      <c r="WO10" s="83"/>
      <c r="WP10" s="83"/>
      <c r="WQ10" s="83"/>
      <c r="WR10" s="83"/>
      <c r="WS10" s="83"/>
      <c r="WT10" s="83"/>
      <c r="WU10" s="83"/>
      <c r="WV10" s="83"/>
      <c r="WW10" s="83"/>
      <c r="WX10" s="83"/>
      <c r="WY10" s="83"/>
      <c r="WZ10" s="83"/>
      <c r="XA10" s="83"/>
      <c r="XB10" s="83"/>
      <c r="XC10" s="83"/>
      <c r="XD10" s="83"/>
      <c r="XE10" s="83"/>
      <c r="XF10" s="83"/>
      <c r="XG10" s="83"/>
      <c r="XH10" s="83"/>
      <c r="XI10" s="83"/>
      <c r="XJ10" s="83"/>
      <c r="XK10" s="83"/>
      <c r="XL10" s="83"/>
      <c r="XM10" s="83"/>
      <c r="XN10" s="83"/>
    </row>
    <row r="11" spans="1:638" s="75" customFormat="1" x14ac:dyDescent="0.25">
      <c r="A11" s="73" t="s">
        <v>64</v>
      </c>
      <c r="B11" s="68">
        <v>34.125999999999998</v>
      </c>
      <c r="C11" s="68">
        <v>35.872999999999998</v>
      </c>
      <c r="D11" s="68">
        <v>34.039000000000001</v>
      </c>
      <c r="E11" s="68">
        <v>52.043999999999997</v>
      </c>
      <c r="F11" s="68">
        <v>52.350999999999999</v>
      </c>
      <c r="P11" s="96">
        <f>B11-'[1]DoF Dept DELs'!J24</f>
        <v>0</v>
      </c>
      <c r="Q11" s="96">
        <f>C11-'[1]DoF Dept DELs'!K24</f>
        <v>0</v>
      </c>
      <c r="R11" s="96">
        <f>D11-'[1]DoF Dept DELs'!L24</f>
        <v>0</v>
      </c>
      <c r="S11" s="96">
        <f>E11-'[1]DoF Dept DELs'!M24</f>
        <v>0</v>
      </c>
      <c r="T11" s="96">
        <f>F11-'[1]DoF Dept DELs'!N24</f>
        <v>0</v>
      </c>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c r="IR11" s="83"/>
      <c r="IS11" s="83"/>
      <c r="IT11" s="83"/>
      <c r="IU11" s="83"/>
      <c r="IV11" s="83"/>
      <c r="IW11" s="83"/>
      <c r="IX11" s="83"/>
      <c r="IY11" s="83"/>
      <c r="IZ11" s="83"/>
      <c r="JA11" s="83"/>
      <c r="JB11" s="83"/>
      <c r="JC11" s="83"/>
      <c r="JD11" s="83"/>
      <c r="JE11" s="83"/>
      <c r="JF11" s="83"/>
      <c r="JG11" s="83"/>
      <c r="JH11" s="83"/>
      <c r="JI11" s="83"/>
      <c r="JJ11" s="83"/>
      <c r="JK11" s="83"/>
      <c r="JL11" s="83"/>
      <c r="JM11" s="83"/>
      <c r="JN11" s="83"/>
      <c r="JO11" s="83"/>
      <c r="JP11" s="83"/>
      <c r="JQ11" s="83"/>
      <c r="JR11" s="83"/>
      <c r="JS11" s="83"/>
      <c r="JT11" s="83"/>
      <c r="JU11" s="83"/>
      <c r="JV11" s="83"/>
      <c r="JW11" s="83"/>
      <c r="JX11" s="83"/>
      <c r="JY11" s="83"/>
      <c r="JZ11" s="83"/>
      <c r="KA11" s="83"/>
      <c r="KB11" s="83"/>
      <c r="KC11" s="83"/>
      <c r="KD11" s="83"/>
      <c r="KE11" s="83"/>
      <c r="KF11" s="83"/>
      <c r="KG11" s="83"/>
      <c r="KH11" s="83"/>
      <c r="KI11" s="83"/>
      <c r="KJ11" s="83"/>
      <c r="KK11" s="83"/>
      <c r="KL11" s="83"/>
      <c r="KM11" s="83"/>
      <c r="KN11" s="83"/>
      <c r="KO11" s="83"/>
      <c r="KP11" s="83"/>
      <c r="KQ11" s="83"/>
      <c r="KR11" s="83"/>
      <c r="KS11" s="83"/>
      <c r="KT11" s="83"/>
      <c r="KU11" s="83"/>
      <c r="KV11" s="83"/>
      <c r="KW11" s="83"/>
      <c r="KX11" s="83"/>
      <c r="KY11" s="83"/>
      <c r="KZ11" s="83"/>
      <c r="LA11" s="83"/>
      <c r="LB11" s="83"/>
      <c r="LC11" s="83"/>
      <c r="LD11" s="83"/>
      <c r="LE11" s="83"/>
      <c r="LF11" s="83"/>
      <c r="LG11" s="83"/>
      <c r="LH11" s="83"/>
      <c r="LI11" s="83"/>
      <c r="LJ11" s="83"/>
      <c r="LK11" s="83"/>
      <c r="LL11" s="83"/>
      <c r="LM11" s="83"/>
      <c r="LN11" s="83"/>
      <c r="LO11" s="83"/>
      <c r="LP11" s="83"/>
      <c r="LQ11" s="83"/>
      <c r="LR11" s="83"/>
      <c r="LS11" s="83"/>
      <c r="LT11" s="83"/>
      <c r="LU11" s="83"/>
      <c r="LV11" s="83"/>
      <c r="LW11" s="83"/>
      <c r="LX11" s="83"/>
      <c r="LY11" s="83"/>
      <c r="LZ11" s="83"/>
      <c r="MA11" s="83"/>
      <c r="MB11" s="83"/>
      <c r="MC11" s="83"/>
      <c r="MD11" s="83"/>
      <c r="ME11" s="83"/>
      <c r="MF11" s="83"/>
      <c r="MG11" s="83"/>
      <c r="MH11" s="83"/>
      <c r="MI11" s="83"/>
      <c r="MJ11" s="83"/>
      <c r="MK11" s="83"/>
      <c r="ML11" s="83"/>
      <c r="MM11" s="83"/>
      <c r="MN11" s="83"/>
      <c r="MO11" s="83"/>
      <c r="MP11" s="83"/>
      <c r="MQ11" s="83"/>
      <c r="MR11" s="83"/>
      <c r="MS11" s="83"/>
      <c r="MT11" s="83"/>
      <c r="MU11" s="83"/>
      <c r="MV11" s="83"/>
      <c r="MW11" s="83"/>
      <c r="MX11" s="83"/>
      <c r="MY11" s="83"/>
      <c r="MZ11" s="83"/>
      <c r="NA11" s="83"/>
      <c r="NB11" s="83"/>
      <c r="NC11" s="83"/>
      <c r="ND11" s="83"/>
      <c r="NE11" s="83"/>
      <c r="NF11" s="83"/>
      <c r="NG11" s="83"/>
      <c r="NH11" s="83"/>
      <c r="NI11" s="83"/>
      <c r="NJ11" s="83"/>
      <c r="NK11" s="83"/>
      <c r="NL11" s="83"/>
      <c r="NM11" s="83"/>
      <c r="NN11" s="83"/>
      <c r="NO11" s="83"/>
      <c r="NP11" s="83"/>
      <c r="NQ11" s="83"/>
      <c r="NR11" s="83"/>
      <c r="NS11" s="83"/>
      <c r="NT11" s="83"/>
      <c r="NU11" s="83"/>
      <c r="NV11" s="83"/>
      <c r="NW11" s="83"/>
      <c r="NX11" s="83"/>
      <c r="NY11" s="83"/>
      <c r="NZ11" s="83"/>
      <c r="OA11" s="83"/>
      <c r="OB11" s="83"/>
      <c r="OC11" s="83"/>
      <c r="OD11" s="83"/>
      <c r="OE11" s="83"/>
      <c r="OF11" s="83"/>
      <c r="OG11" s="83"/>
      <c r="OH11" s="83"/>
      <c r="OI11" s="83"/>
      <c r="OJ11" s="83"/>
      <c r="OK11" s="83"/>
      <c r="OL11" s="83"/>
      <c r="OM11" s="83"/>
      <c r="ON11" s="83"/>
      <c r="OO11" s="83"/>
      <c r="OP11" s="83"/>
      <c r="OQ11" s="83"/>
      <c r="OR11" s="83"/>
      <c r="OS11" s="83"/>
      <c r="OT11" s="83"/>
      <c r="OU11" s="83"/>
      <c r="OV11" s="83"/>
      <c r="OW11" s="83"/>
      <c r="OX11" s="83"/>
      <c r="OY11" s="83"/>
      <c r="OZ11" s="83"/>
      <c r="PA11" s="83"/>
      <c r="PB11" s="83"/>
      <c r="PC11" s="83"/>
      <c r="PD11" s="83"/>
      <c r="PE11" s="83"/>
      <c r="PF11" s="83"/>
      <c r="PG11" s="83"/>
      <c r="PH11" s="83"/>
      <c r="PI11" s="83"/>
      <c r="PJ11" s="83"/>
      <c r="PK11" s="83"/>
      <c r="PL11" s="83"/>
      <c r="PM11" s="83"/>
      <c r="PN11" s="83"/>
      <c r="PO11" s="83"/>
      <c r="PP11" s="83"/>
      <c r="PQ11" s="83"/>
      <c r="PR11" s="83"/>
      <c r="PS11" s="83"/>
      <c r="PT11" s="83"/>
      <c r="PU11" s="83"/>
      <c r="PV11" s="83"/>
      <c r="PW11" s="83"/>
      <c r="PX11" s="83"/>
      <c r="PY11" s="83"/>
      <c r="PZ11" s="83"/>
      <c r="QA11" s="83"/>
      <c r="QB11" s="83"/>
      <c r="QC11" s="83"/>
      <c r="QD11" s="83"/>
      <c r="QE11" s="83"/>
      <c r="QF11" s="83"/>
      <c r="QG11" s="83"/>
      <c r="QH11" s="83"/>
      <c r="QI11" s="83"/>
      <c r="QJ11" s="83"/>
      <c r="QK11" s="83"/>
      <c r="QL11" s="83"/>
      <c r="QM11" s="83"/>
      <c r="QN11" s="83"/>
      <c r="QO11" s="83"/>
      <c r="QP11" s="83"/>
      <c r="QQ11" s="83"/>
      <c r="QR11" s="83"/>
      <c r="QS11" s="83"/>
      <c r="QT11" s="83"/>
      <c r="QU11" s="83"/>
      <c r="QV11" s="83"/>
      <c r="QW11" s="83"/>
      <c r="QX11" s="83"/>
      <c r="QY11" s="83"/>
      <c r="QZ11" s="83"/>
      <c r="RA11" s="83"/>
      <c r="RB11" s="83"/>
      <c r="RC11" s="83"/>
      <c r="RD11" s="83"/>
      <c r="RE11" s="83"/>
      <c r="RF11" s="83"/>
      <c r="RG11" s="83"/>
      <c r="RH11" s="83"/>
      <c r="RI11" s="83"/>
      <c r="RJ11" s="83"/>
      <c r="RK11" s="83"/>
      <c r="RL11" s="83"/>
      <c r="RM11" s="83"/>
      <c r="RN11" s="83"/>
      <c r="RO11" s="83"/>
      <c r="RP11" s="83"/>
      <c r="RQ11" s="83"/>
      <c r="RR11" s="83"/>
      <c r="RS11" s="83"/>
      <c r="RT11" s="83"/>
      <c r="RU11" s="83"/>
      <c r="RV11" s="83"/>
      <c r="RW11" s="83"/>
      <c r="RX11" s="83"/>
      <c r="RY11" s="83"/>
      <c r="RZ11" s="83"/>
      <c r="SA11" s="83"/>
      <c r="SB11" s="83"/>
      <c r="SC11" s="83"/>
      <c r="SD11" s="83"/>
      <c r="SE11" s="83"/>
      <c r="SF11" s="83"/>
      <c r="SG11" s="83"/>
      <c r="SH11" s="83"/>
      <c r="SI11" s="83"/>
      <c r="SJ11" s="83"/>
      <c r="SK11" s="83"/>
      <c r="SL11" s="83"/>
      <c r="SM11" s="83"/>
      <c r="SN11" s="83"/>
      <c r="SO11" s="83"/>
      <c r="SP11" s="83"/>
      <c r="SQ11" s="83"/>
      <c r="SR11" s="83"/>
      <c r="SS11" s="83"/>
      <c r="ST11" s="83"/>
      <c r="SU11" s="83"/>
      <c r="SV11" s="83"/>
      <c r="SW11" s="83"/>
      <c r="SX11" s="83"/>
      <c r="SY11" s="83"/>
      <c r="SZ11" s="83"/>
      <c r="TA11" s="83"/>
      <c r="TB11" s="83"/>
      <c r="TC11" s="83"/>
      <c r="TD11" s="83"/>
      <c r="TE11" s="83"/>
      <c r="TF11" s="83"/>
      <c r="TG11" s="83"/>
      <c r="TH11" s="83"/>
      <c r="TI11" s="83"/>
      <c r="TJ11" s="83"/>
      <c r="TK11" s="83"/>
      <c r="TL11" s="83"/>
      <c r="TM11" s="83"/>
      <c r="TN11" s="83"/>
      <c r="TO11" s="83"/>
      <c r="TP11" s="83"/>
      <c r="TQ11" s="83"/>
      <c r="TR11" s="83"/>
      <c r="TS11" s="83"/>
      <c r="TT11" s="83"/>
      <c r="TU11" s="83"/>
      <c r="TV11" s="83"/>
      <c r="TW11" s="83"/>
      <c r="TX11" s="83"/>
      <c r="TY11" s="83"/>
      <c r="TZ11" s="83"/>
      <c r="UA11" s="83"/>
      <c r="UB11" s="83"/>
      <c r="UC11" s="83"/>
      <c r="UD11" s="83"/>
      <c r="UE11" s="83"/>
      <c r="UF11" s="83"/>
      <c r="UG11" s="83"/>
      <c r="UH11" s="83"/>
      <c r="UI11" s="83"/>
      <c r="UJ11" s="83"/>
      <c r="UK11" s="83"/>
      <c r="UL11" s="83"/>
      <c r="UM11" s="83"/>
      <c r="UN11" s="83"/>
      <c r="UO11" s="83"/>
      <c r="UP11" s="83"/>
      <c r="UQ11" s="83"/>
      <c r="UR11" s="83"/>
      <c r="US11" s="83"/>
      <c r="UT11" s="83"/>
      <c r="UU11" s="83"/>
      <c r="UV11" s="83"/>
      <c r="UW11" s="83"/>
      <c r="UX11" s="83"/>
      <c r="UY11" s="83"/>
      <c r="UZ11" s="83"/>
      <c r="VA11" s="83"/>
      <c r="VB11" s="83"/>
      <c r="VC11" s="83"/>
      <c r="VD11" s="83"/>
      <c r="VE11" s="83"/>
      <c r="VF11" s="83"/>
      <c r="VG11" s="83"/>
      <c r="VH11" s="83"/>
      <c r="VI11" s="83"/>
      <c r="VJ11" s="83"/>
      <c r="VK11" s="83"/>
      <c r="VL11" s="83"/>
      <c r="VM11" s="83"/>
      <c r="VN11" s="83"/>
      <c r="VO11" s="83"/>
      <c r="VP11" s="83"/>
      <c r="VQ11" s="83"/>
      <c r="VR11" s="83"/>
      <c r="VS11" s="83"/>
      <c r="VT11" s="83"/>
      <c r="VU11" s="83"/>
      <c r="VV11" s="83"/>
      <c r="VW11" s="83"/>
      <c r="VX11" s="83"/>
      <c r="VY11" s="83"/>
      <c r="VZ11" s="83"/>
      <c r="WA11" s="83"/>
      <c r="WB11" s="83"/>
      <c r="WC11" s="83"/>
      <c r="WD11" s="83"/>
      <c r="WE11" s="83"/>
      <c r="WF11" s="83"/>
      <c r="WG11" s="83"/>
      <c r="WH11" s="83"/>
      <c r="WI11" s="83"/>
      <c r="WJ11" s="83"/>
      <c r="WK11" s="83"/>
      <c r="WL11" s="83"/>
      <c r="WM11" s="83"/>
      <c r="WN11" s="83"/>
      <c r="WO11" s="83"/>
      <c r="WP11" s="83"/>
      <c r="WQ11" s="83"/>
      <c r="WR11" s="83"/>
      <c r="WS11" s="83"/>
      <c r="WT11" s="83"/>
      <c r="WU11" s="83"/>
      <c r="WV11" s="83"/>
      <c r="WW11" s="83"/>
      <c r="WX11" s="83"/>
      <c r="WY11" s="83"/>
      <c r="WZ11" s="83"/>
      <c r="XA11" s="83"/>
      <c r="XB11" s="83"/>
      <c r="XC11" s="83"/>
      <c r="XD11" s="83"/>
      <c r="XE11" s="83"/>
      <c r="XF11" s="83"/>
      <c r="XG11" s="83"/>
      <c r="XH11" s="83"/>
      <c r="XI11" s="83"/>
      <c r="XJ11" s="83"/>
      <c r="XK11" s="83"/>
      <c r="XL11" s="83"/>
      <c r="XM11" s="83"/>
      <c r="XN11" s="83"/>
    </row>
    <row r="12" spans="1:638" s="75" customFormat="1" x14ac:dyDescent="0.25">
      <c r="A12" s="73" t="s">
        <v>65</v>
      </c>
      <c r="B12" s="68">
        <v>150.066</v>
      </c>
      <c r="C12" s="68">
        <v>150.63499999999999</v>
      </c>
      <c r="D12" s="68">
        <v>171.364</v>
      </c>
      <c r="E12" s="68">
        <v>197.27500000000001</v>
      </c>
      <c r="F12" s="68">
        <v>220.22499999999999</v>
      </c>
      <c r="P12" s="96">
        <f>B12-'[1]DoF Dept DELs'!J25</f>
        <v>0</v>
      </c>
      <c r="Q12" s="96">
        <f>C12-'[1]DoF Dept DELs'!K25</f>
        <v>0</v>
      </c>
      <c r="R12" s="96">
        <f>D12-'[1]DoF Dept DELs'!L25</f>
        <v>0</v>
      </c>
      <c r="S12" s="96">
        <f>E12-'[1]DoF Dept DELs'!M25</f>
        <v>0</v>
      </c>
      <c r="T12" s="96">
        <f>F12-'[1]DoF Dept DELs'!N25</f>
        <v>0</v>
      </c>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3"/>
      <c r="JW12" s="83"/>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3"/>
      <c r="LP12" s="83"/>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3"/>
      <c r="NI12" s="83"/>
      <c r="NJ12" s="83"/>
      <c r="NK12" s="83"/>
      <c r="NL12" s="83"/>
      <c r="NM12" s="83"/>
      <c r="NN12" s="83"/>
      <c r="NO12" s="83"/>
      <c r="NP12" s="83"/>
      <c r="NQ12" s="83"/>
      <c r="NR12" s="83"/>
      <c r="NS12" s="83"/>
      <c r="NT12" s="83"/>
      <c r="NU12" s="83"/>
      <c r="NV12" s="83"/>
      <c r="NW12" s="83"/>
      <c r="NX12" s="83"/>
      <c r="NY12" s="83"/>
      <c r="NZ12" s="83"/>
      <c r="OA12" s="83"/>
      <c r="OB12" s="83"/>
      <c r="OC12" s="83"/>
      <c r="OD12" s="83"/>
      <c r="OE12" s="83"/>
      <c r="OF12" s="83"/>
      <c r="OG12" s="83"/>
      <c r="OH12" s="83"/>
      <c r="OI12" s="83"/>
      <c r="OJ12" s="83"/>
      <c r="OK12" s="83"/>
      <c r="OL12" s="83"/>
      <c r="OM12" s="83"/>
      <c r="ON12" s="83"/>
      <c r="OO12" s="83"/>
      <c r="OP12" s="83"/>
      <c r="OQ12" s="83"/>
      <c r="OR12" s="83"/>
      <c r="OS12" s="83"/>
      <c r="OT12" s="83"/>
      <c r="OU12" s="83"/>
      <c r="OV12" s="83"/>
      <c r="OW12" s="83"/>
      <c r="OX12" s="83"/>
      <c r="OY12" s="83"/>
      <c r="OZ12" s="83"/>
      <c r="PA12" s="83"/>
      <c r="PB12" s="83"/>
      <c r="PC12" s="83"/>
      <c r="PD12" s="83"/>
      <c r="PE12" s="83"/>
      <c r="PF12" s="83"/>
      <c r="PG12" s="83"/>
      <c r="PH12" s="83"/>
      <c r="PI12" s="83"/>
      <c r="PJ12" s="83"/>
      <c r="PK12" s="83"/>
      <c r="PL12" s="83"/>
      <c r="PM12" s="83"/>
      <c r="PN12" s="83"/>
      <c r="PO12" s="83"/>
      <c r="PP12" s="83"/>
      <c r="PQ12" s="83"/>
      <c r="PR12" s="83"/>
      <c r="PS12" s="83"/>
      <c r="PT12" s="83"/>
      <c r="PU12" s="83"/>
      <c r="PV12" s="83"/>
      <c r="PW12" s="83"/>
      <c r="PX12" s="83"/>
      <c r="PY12" s="83"/>
      <c r="PZ12" s="83"/>
      <c r="QA12" s="83"/>
      <c r="QB12" s="83"/>
      <c r="QC12" s="83"/>
      <c r="QD12" s="83"/>
      <c r="QE12" s="83"/>
      <c r="QF12" s="83"/>
      <c r="QG12" s="83"/>
      <c r="QH12" s="83"/>
      <c r="QI12" s="83"/>
      <c r="QJ12" s="83"/>
      <c r="QK12" s="83"/>
      <c r="QL12" s="83"/>
      <c r="QM12" s="83"/>
      <c r="QN12" s="83"/>
      <c r="QO12" s="83"/>
      <c r="QP12" s="83"/>
      <c r="QQ12" s="83"/>
      <c r="QR12" s="83"/>
      <c r="QS12" s="83"/>
      <c r="QT12" s="83"/>
      <c r="QU12" s="83"/>
      <c r="QV12" s="83"/>
      <c r="QW12" s="83"/>
      <c r="QX12" s="83"/>
      <c r="QY12" s="83"/>
      <c r="QZ12" s="83"/>
      <c r="RA12" s="83"/>
      <c r="RB12" s="83"/>
      <c r="RC12" s="83"/>
      <c r="RD12" s="83"/>
      <c r="RE12" s="83"/>
      <c r="RF12" s="83"/>
      <c r="RG12" s="83"/>
      <c r="RH12" s="83"/>
      <c r="RI12" s="83"/>
      <c r="RJ12" s="83"/>
      <c r="RK12" s="83"/>
      <c r="RL12" s="83"/>
      <c r="RM12" s="83"/>
      <c r="RN12" s="83"/>
      <c r="RO12" s="83"/>
      <c r="RP12" s="83"/>
      <c r="RQ12" s="83"/>
      <c r="RR12" s="83"/>
      <c r="RS12" s="83"/>
      <c r="RT12" s="83"/>
      <c r="RU12" s="83"/>
      <c r="RV12" s="83"/>
      <c r="RW12" s="83"/>
      <c r="RX12" s="83"/>
      <c r="RY12" s="83"/>
      <c r="RZ12" s="83"/>
      <c r="SA12" s="83"/>
      <c r="SB12" s="83"/>
      <c r="SC12" s="83"/>
      <c r="SD12" s="83"/>
      <c r="SE12" s="83"/>
      <c r="SF12" s="83"/>
      <c r="SG12" s="83"/>
      <c r="SH12" s="83"/>
      <c r="SI12" s="83"/>
      <c r="SJ12" s="83"/>
      <c r="SK12" s="83"/>
      <c r="SL12" s="83"/>
      <c r="SM12" s="83"/>
      <c r="SN12" s="83"/>
      <c r="SO12" s="83"/>
      <c r="SP12" s="83"/>
      <c r="SQ12" s="83"/>
      <c r="SR12" s="83"/>
      <c r="SS12" s="83"/>
      <c r="ST12" s="83"/>
      <c r="SU12" s="83"/>
      <c r="SV12" s="83"/>
      <c r="SW12" s="83"/>
      <c r="SX12" s="83"/>
      <c r="SY12" s="83"/>
      <c r="SZ12" s="83"/>
      <c r="TA12" s="83"/>
      <c r="TB12" s="83"/>
      <c r="TC12" s="83"/>
      <c r="TD12" s="83"/>
      <c r="TE12" s="83"/>
      <c r="TF12" s="83"/>
      <c r="TG12" s="83"/>
      <c r="TH12" s="83"/>
      <c r="TI12" s="83"/>
      <c r="TJ12" s="83"/>
      <c r="TK12" s="83"/>
      <c r="TL12" s="83"/>
      <c r="TM12" s="83"/>
      <c r="TN12" s="83"/>
      <c r="TO12" s="83"/>
      <c r="TP12" s="83"/>
      <c r="TQ12" s="83"/>
      <c r="TR12" s="83"/>
      <c r="TS12" s="83"/>
      <c r="TT12" s="83"/>
      <c r="TU12" s="83"/>
      <c r="TV12" s="83"/>
      <c r="TW12" s="83"/>
      <c r="TX12" s="83"/>
      <c r="TY12" s="83"/>
      <c r="TZ12" s="83"/>
      <c r="UA12" s="83"/>
      <c r="UB12" s="83"/>
      <c r="UC12" s="83"/>
      <c r="UD12" s="83"/>
      <c r="UE12" s="83"/>
      <c r="UF12" s="83"/>
      <c r="UG12" s="83"/>
      <c r="UH12" s="83"/>
      <c r="UI12" s="83"/>
      <c r="UJ12" s="83"/>
      <c r="UK12" s="83"/>
      <c r="UL12" s="83"/>
      <c r="UM12" s="83"/>
      <c r="UN12" s="83"/>
      <c r="UO12" s="83"/>
      <c r="UP12" s="83"/>
      <c r="UQ12" s="83"/>
      <c r="UR12" s="83"/>
      <c r="US12" s="83"/>
      <c r="UT12" s="83"/>
      <c r="UU12" s="83"/>
      <c r="UV12" s="83"/>
      <c r="UW12" s="83"/>
      <c r="UX12" s="83"/>
      <c r="UY12" s="83"/>
      <c r="UZ12" s="83"/>
      <c r="VA12" s="83"/>
      <c r="VB12" s="83"/>
      <c r="VC12" s="83"/>
      <c r="VD12" s="83"/>
      <c r="VE12" s="83"/>
      <c r="VF12" s="83"/>
      <c r="VG12" s="83"/>
      <c r="VH12" s="83"/>
      <c r="VI12" s="83"/>
      <c r="VJ12" s="83"/>
      <c r="VK12" s="83"/>
      <c r="VL12" s="83"/>
      <c r="VM12" s="83"/>
      <c r="VN12" s="83"/>
      <c r="VO12" s="83"/>
      <c r="VP12" s="83"/>
      <c r="VQ12" s="83"/>
      <c r="VR12" s="83"/>
      <c r="VS12" s="83"/>
      <c r="VT12" s="83"/>
      <c r="VU12" s="83"/>
      <c r="VV12" s="83"/>
      <c r="VW12" s="83"/>
      <c r="VX12" s="83"/>
      <c r="VY12" s="83"/>
      <c r="VZ12" s="83"/>
      <c r="WA12" s="83"/>
      <c r="WB12" s="83"/>
      <c r="WC12" s="83"/>
      <c r="WD12" s="83"/>
      <c r="WE12" s="83"/>
      <c r="WF12" s="83"/>
      <c r="WG12" s="83"/>
      <c r="WH12" s="83"/>
      <c r="WI12" s="83"/>
      <c r="WJ12" s="83"/>
      <c r="WK12" s="83"/>
      <c r="WL12" s="83"/>
      <c r="WM12" s="83"/>
      <c r="WN12" s="83"/>
      <c r="WO12" s="83"/>
      <c r="WP12" s="83"/>
      <c r="WQ12" s="83"/>
      <c r="WR12" s="83"/>
      <c r="WS12" s="83"/>
      <c r="WT12" s="83"/>
      <c r="WU12" s="83"/>
      <c r="WV12" s="83"/>
      <c r="WW12" s="83"/>
      <c r="WX12" s="83"/>
      <c r="WY12" s="83"/>
      <c r="WZ12" s="83"/>
      <c r="XA12" s="83"/>
      <c r="XB12" s="83"/>
      <c r="XC12" s="83"/>
      <c r="XD12" s="83"/>
      <c r="XE12" s="83"/>
      <c r="XF12" s="83"/>
      <c r="XG12" s="83"/>
      <c r="XH12" s="83"/>
      <c r="XI12" s="83"/>
      <c r="XJ12" s="83"/>
      <c r="XK12" s="83"/>
      <c r="XL12" s="83"/>
      <c r="XM12" s="83"/>
      <c r="XN12" s="83"/>
    </row>
    <row r="13" spans="1:638" s="75" customFormat="1" x14ac:dyDescent="0.25">
      <c r="A13" s="73" t="s">
        <v>66</v>
      </c>
      <c r="B13" s="68">
        <v>100.53400000000001</v>
      </c>
      <c r="C13" s="68">
        <v>107.548</v>
      </c>
      <c r="D13" s="68">
        <v>117.28100000000001</v>
      </c>
      <c r="E13" s="68">
        <v>123.07599999999999</v>
      </c>
      <c r="F13" s="68">
        <v>136.46100000000001</v>
      </c>
      <c r="P13" s="96">
        <f>B13-'[1]DoF Dept DELs'!J29</f>
        <v>0</v>
      </c>
      <c r="Q13" s="96">
        <f>C13-'[1]DoF Dept DELs'!K29</f>
        <v>0</v>
      </c>
      <c r="R13" s="96">
        <f>D13-'[1]DoF Dept DELs'!L29</f>
        <v>0</v>
      </c>
      <c r="S13" s="96">
        <f>E13-'[1]DoF Dept DELs'!M29</f>
        <v>0</v>
      </c>
      <c r="T13" s="96">
        <f>F13-'[1]DoF Dept DELs'!N29</f>
        <v>0</v>
      </c>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c r="IR13" s="83"/>
      <c r="IS13" s="83"/>
      <c r="IT13" s="83"/>
      <c r="IU13" s="83"/>
      <c r="IV13" s="83"/>
      <c r="IW13" s="83"/>
      <c r="IX13" s="83"/>
      <c r="IY13" s="83"/>
      <c r="IZ13" s="83"/>
      <c r="JA13" s="83"/>
      <c r="JB13" s="83"/>
      <c r="JC13" s="83"/>
      <c r="JD13" s="83"/>
      <c r="JE13" s="83"/>
      <c r="JF13" s="83"/>
      <c r="JG13" s="83"/>
      <c r="JH13" s="83"/>
      <c r="JI13" s="83"/>
      <c r="JJ13" s="83"/>
      <c r="JK13" s="83"/>
      <c r="JL13" s="83"/>
      <c r="JM13" s="83"/>
      <c r="JN13" s="83"/>
      <c r="JO13" s="83"/>
      <c r="JP13" s="83"/>
      <c r="JQ13" s="83"/>
      <c r="JR13" s="83"/>
      <c r="JS13" s="83"/>
      <c r="JT13" s="83"/>
      <c r="JU13" s="83"/>
      <c r="JV13" s="83"/>
      <c r="JW13" s="83"/>
      <c r="JX13" s="83"/>
      <c r="JY13" s="83"/>
      <c r="JZ13" s="83"/>
      <c r="KA13" s="83"/>
      <c r="KB13" s="83"/>
      <c r="KC13" s="83"/>
      <c r="KD13" s="83"/>
      <c r="KE13" s="83"/>
      <c r="KF13" s="83"/>
      <c r="KG13" s="83"/>
      <c r="KH13" s="83"/>
      <c r="KI13" s="83"/>
      <c r="KJ13" s="83"/>
      <c r="KK13" s="83"/>
      <c r="KL13" s="83"/>
      <c r="KM13" s="83"/>
      <c r="KN13" s="83"/>
      <c r="KO13" s="83"/>
      <c r="KP13" s="83"/>
      <c r="KQ13" s="83"/>
      <c r="KR13" s="83"/>
      <c r="KS13" s="83"/>
      <c r="KT13" s="83"/>
      <c r="KU13" s="83"/>
      <c r="KV13" s="83"/>
      <c r="KW13" s="83"/>
      <c r="KX13" s="83"/>
      <c r="KY13" s="83"/>
      <c r="KZ13" s="83"/>
      <c r="LA13" s="83"/>
      <c r="LB13" s="83"/>
      <c r="LC13" s="83"/>
      <c r="LD13" s="83"/>
      <c r="LE13" s="83"/>
      <c r="LF13" s="83"/>
      <c r="LG13" s="83"/>
      <c r="LH13" s="83"/>
      <c r="LI13" s="83"/>
      <c r="LJ13" s="83"/>
      <c r="LK13" s="83"/>
      <c r="LL13" s="83"/>
      <c r="LM13" s="83"/>
      <c r="LN13" s="83"/>
      <c r="LO13" s="83"/>
      <c r="LP13" s="83"/>
      <c r="LQ13" s="83"/>
      <c r="LR13" s="83"/>
      <c r="LS13" s="83"/>
      <c r="LT13" s="83"/>
      <c r="LU13" s="83"/>
      <c r="LV13" s="83"/>
      <c r="LW13" s="83"/>
      <c r="LX13" s="83"/>
      <c r="LY13" s="83"/>
      <c r="LZ13" s="83"/>
      <c r="MA13" s="83"/>
      <c r="MB13" s="83"/>
      <c r="MC13" s="83"/>
      <c r="MD13" s="83"/>
      <c r="ME13" s="83"/>
      <c r="MF13" s="83"/>
      <c r="MG13" s="83"/>
      <c r="MH13" s="83"/>
      <c r="MI13" s="83"/>
      <c r="MJ13" s="83"/>
      <c r="MK13" s="83"/>
      <c r="ML13" s="83"/>
      <c r="MM13" s="83"/>
      <c r="MN13" s="83"/>
      <c r="MO13" s="83"/>
      <c r="MP13" s="83"/>
      <c r="MQ13" s="83"/>
      <c r="MR13" s="83"/>
      <c r="MS13" s="83"/>
      <c r="MT13" s="83"/>
      <c r="MU13" s="83"/>
      <c r="MV13" s="83"/>
      <c r="MW13" s="83"/>
      <c r="MX13" s="83"/>
      <c r="MY13" s="83"/>
      <c r="MZ13" s="83"/>
      <c r="NA13" s="83"/>
      <c r="NB13" s="83"/>
      <c r="NC13" s="83"/>
      <c r="ND13" s="83"/>
      <c r="NE13" s="83"/>
      <c r="NF13" s="83"/>
      <c r="NG13" s="83"/>
      <c r="NH13" s="83"/>
      <c r="NI13" s="83"/>
      <c r="NJ13" s="83"/>
      <c r="NK13" s="83"/>
      <c r="NL13" s="83"/>
      <c r="NM13" s="83"/>
      <c r="NN13" s="83"/>
      <c r="NO13" s="83"/>
      <c r="NP13" s="83"/>
      <c r="NQ13" s="83"/>
      <c r="NR13" s="83"/>
      <c r="NS13" s="83"/>
      <c r="NT13" s="83"/>
      <c r="NU13" s="83"/>
      <c r="NV13" s="83"/>
      <c r="NW13" s="83"/>
      <c r="NX13" s="83"/>
      <c r="NY13" s="83"/>
      <c r="NZ13" s="83"/>
      <c r="OA13" s="83"/>
      <c r="OB13" s="83"/>
      <c r="OC13" s="83"/>
      <c r="OD13" s="83"/>
      <c r="OE13" s="83"/>
      <c r="OF13" s="83"/>
      <c r="OG13" s="83"/>
      <c r="OH13" s="83"/>
      <c r="OI13" s="83"/>
      <c r="OJ13" s="83"/>
      <c r="OK13" s="83"/>
      <c r="OL13" s="83"/>
      <c r="OM13" s="83"/>
      <c r="ON13" s="83"/>
      <c r="OO13" s="83"/>
      <c r="OP13" s="83"/>
      <c r="OQ13" s="83"/>
      <c r="OR13" s="83"/>
      <c r="OS13" s="83"/>
      <c r="OT13" s="83"/>
      <c r="OU13" s="83"/>
      <c r="OV13" s="83"/>
      <c r="OW13" s="83"/>
      <c r="OX13" s="83"/>
      <c r="OY13" s="83"/>
      <c r="OZ13" s="83"/>
      <c r="PA13" s="83"/>
      <c r="PB13" s="83"/>
      <c r="PC13" s="83"/>
      <c r="PD13" s="83"/>
      <c r="PE13" s="83"/>
      <c r="PF13" s="83"/>
      <c r="PG13" s="83"/>
      <c r="PH13" s="83"/>
      <c r="PI13" s="83"/>
      <c r="PJ13" s="83"/>
      <c r="PK13" s="83"/>
      <c r="PL13" s="83"/>
      <c r="PM13" s="83"/>
      <c r="PN13" s="83"/>
      <c r="PO13" s="83"/>
      <c r="PP13" s="83"/>
      <c r="PQ13" s="83"/>
      <c r="PR13" s="83"/>
      <c r="PS13" s="83"/>
      <c r="PT13" s="83"/>
      <c r="PU13" s="83"/>
      <c r="PV13" s="83"/>
      <c r="PW13" s="83"/>
      <c r="PX13" s="83"/>
      <c r="PY13" s="83"/>
      <c r="PZ13" s="83"/>
      <c r="QA13" s="83"/>
      <c r="QB13" s="83"/>
      <c r="QC13" s="83"/>
      <c r="QD13" s="83"/>
      <c r="QE13" s="83"/>
      <c r="QF13" s="83"/>
      <c r="QG13" s="83"/>
      <c r="QH13" s="83"/>
      <c r="QI13" s="83"/>
      <c r="QJ13" s="83"/>
      <c r="QK13" s="83"/>
      <c r="QL13" s="83"/>
      <c r="QM13" s="83"/>
      <c r="QN13" s="83"/>
      <c r="QO13" s="83"/>
      <c r="QP13" s="83"/>
      <c r="QQ13" s="83"/>
      <c r="QR13" s="83"/>
      <c r="QS13" s="83"/>
      <c r="QT13" s="83"/>
      <c r="QU13" s="83"/>
      <c r="QV13" s="83"/>
      <c r="QW13" s="83"/>
      <c r="QX13" s="83"/>
      <c r="QY13" s="83"/>
      <c r="QZ13" s="83"/>
      <c r="RA13" s="83"/>
      <c r="RB13" s="83"/>
      <c r="RC13" s="83"/>
      <c r="RD13" s="83"/>
      <c r="RE13" s="83"/>
      <c r="RF13" s="83"/>
      <c r="RG13" s="83"/>
      <c r="RH13" s="83"/>
      <c r="RI13" s="83"/>
      <c r="RJ13" s="83"/>
      <c r="RK13" s="83"/>
      <c r="RL13" s="83"/>
      <c r="RM13" s="83"/>
      <c r="RN13" s="83"/>
      <c r="RO13" s="83"/>
      <c r="RP13" s="83"/>
      <c r="RQ13" s="83"/>
      <c r="RR13" s="83"/>
      <c r="RS13" s="83"/>
      <c r="RT13" s="83"/>
      <c r="RU13" s="83"/>
      <c r="RV13" s="83"/>
      <c r="RW13" s="83"/>
      <c r="RX13" s="83"/>
      <c r="RY13" s="83"/>
      <c r="RZ13" s="83"/>
      <c r="SA13" s="83"/>
      <c r="SB13" s="83"/>
      <c r="SC13" s="83"/>
      <c r="SD13" s="83"/>
      <c r="SE13" s="83"/>
      <c r="SF13" s="83"/>
      <c r="SG13" s="83"/>
      <c r="SH13" s="83"/>
      <c r="SI13" s="83"/>
      <c r="SJ13" s="83"/>
      <c r="SK13" s="83"/>
      <c r="SL13" s="83"/>
      <c r="SM13" s="83"/>
      <c r="SN13" s="83"/>
      <c r="SO13" s="83"/>
      <c r="SP13" s="83"/>
      <c r="SQ13" s="83"/>
      <c r="SR13" s="83"/>
      <c r="SS13" s="83"/>
      <c r="ST13" s="83"/>
      <c r="SU13" s="83"/>
      <c r="SV13" s="83"/>
      <c r="SW13" s="83"/>
      <c r="SX13" s="83"/>
      <c r="SY13" s="83"/>
      <c r="SZ13" s="83"/>
      <c r="TA13" s="83"/>
      <c r="TB13" s="83"/>
      <c r="TC13" s="83"/>
      <c r="TD13" s="83"/>
      <c r="TE13" s="83"/>
      <c r="TF13" s="83"/>
      <c r="TG13" s="83"/>
      <c r="TH13" s="83"/>
      <c r="TI13" s="83"/>
      <c r="TJ13" s="83"/>
      <c r="TK13" s="83"/>
      <c r="TL13" s="83"/>
      <c r="TM13" s="83"/>
      <c r="TN13" s="83"/>
      <c r="TO13" s="83"/>
      <c r="TP13" s="83"/>
      <c r="TQ13" s="83"/>
      <c r="TR13" s="83"/>
      <c r="TS13" s="83"/>
      <c r="TT13" s="83"/>
      <c r="TU13" s="83"/>
      <c r="TV13" s="83"/>
      <c r="TW13" s="83"/>
      <c r="TX13" s="83"/>
      <c r="TY13" s="83"/>
      <c r="TZ13" s="83"/>
      <c r="UA13" s="83"/>
      <c r="UB13" s="83"/>
      <c r="UC13" s="83"/>
      <c r="UD13" s="83"/>
      <c r="UE13" s="83"/>
      <c r="UF13" s="83"/>
      <c r="UG13" s="83"/>
      <c r="UH13" s="83"/>
      <c r="UI13" s="83"/>
      <c r="UJ13" s="83"/>
      <c r="UK13" s="83"/>
      <c r="UL13" s="83"/>
      <c r="UM13" s="83"/>
      <c r="UN13" s="83"/>
      <c r="UO13" s="83"/>
      <c r="UP13" s="83"/>
      <c r="UQ13" s="83"/>
      <c r="UR13" s="83"/>
      <c r="US13" s="83"/>
      <c r="UT13" s="83"/>
      <c r="UU13" s="83"/>
      <c r="UV13" s="83"/>
      <c r="UW13" s="83"/>
      <c r="UX13" s="83"/>
      <c r="UY13" s="83"/>
      <c r="UZ13" s="83"/>
      <c r="VA13" s="83"/>
      <c r="VB13" s="83"/>
      <c r="VC13" s="83"/>
      <c r="VD13" s="83"/>
      <c r="VE13" s="83"/>
      <c r="VF13" s="83"/>
      <c r="VG13" s="83"/>
      <c r="VH13" s="83"/>
      <c r="VI13" s="83"/>
      <c r="VJ13" s="83"/>
      <c r="VK13" s="83"/>
      <c r="VL13" s="83"/>
      <c r="VM13" s="83"/>
      <c r="VN13" s="83"/>
      <c r="VO13" s="83"/>
      <c r="VP13" s="83"/>
      <c r="VQ13" s="83"/>
      <c r="VR13" s="83"/>
      <c r="VS13" s="83"/>
      <c r="VT13" s="83"/>
      <c r="VU13" s="83"/>
      <c r="VV13" s="83"/>
      <c r="VW13" s="83"/>
      <c r="VX13" s="83"/>
      <c r="VY13" s="83"/>
      <c r="VZ13" s="83"/>
      <c r="WA13" s="83"/>
      <c r="WB13" s="83"/>
      <c r="WC13" s="83"/>
      <c r="WD13" s="83"/>
      <c r="WE13" s="83"/>
      <c r="WF13" s="83"/>
      <c r="WG13" s="83"/>
      <c r="WH13" s="83"/>
      <c r="WI13" s="83"/>
      <c r="WJ13" s="83"/>
      <c r="WK13" s="83"/>
      <c r="WL13" s="83"/>
      <c r="WM13" s="83"/>
      <c r="WN13" s="83"/>
      <c r="WO13" s="83"/>
      <c r="WP13" s="83"/>
      <c r="WQ13" s="83"/>
      <c r="WR13" s="83"/>
      <c r="WS13" s="83"/>
      <c r="WT13" s="83"/>
      <c r="WU13" s="83"/>
      <c r="WV13" s="83"/>
      <c r="WW13" s="83"/>
      <c r="WX13" s="83"/>
      <c r="WY13" s="83"/>
      <c r="WZ13" s="83"/>
      <c r="XA13" s="83"/>
      <c r="XB13" s="83"/>
      <c r="XC13" s="83"/>
      <c r="XD13" s="83"/>
      <c r="XE13" s="83"/>
      <c r="XF13" s="83"/>
      <c r="XG13" s="83"/>
      <c r="XH13" s="83"/>
      <c r="XI13" s="83"/>
      <c r="XJ13" s="83"/>
      <c r="XK13" s="83"/>
      <c r="XL13" s="83"/>
      <c r="XM13" s="83"/>
      <c r="XN13" s="83"/>
    </row>
    <row r="14" spans="1:638" x14ac:dyDescent="0.25">
      <c r="A14" s="81" t="s">
        <v>67</v>
      </c>
      <c r="B14" s="68">
        <v>66.305000000000007</v>
      </c>
      <c r="C14" s="68">
        <v>77.674999999999997</v>
      </c>
      <c r="D14" s="68">
        <v>80.259</v>
      </c>
      <c r="E14" s="68">
        <v>85.995000000000005</v>
      </c>
      <c r="F14" s="68">
        <v>99.102999999999994</v>
      </c>
      <c r="P14" s="96">
        <f>B14-'[1]DoF Dept DELs'!J26</f>
        <v>0</v>
      </c>
      <c r="Q14" s="96">
        <f>C14-'[1]DoF Dept DELs'!K26</f>
        <v>0</v>
      </c>
      <c r="R14" s="96">
        <f>D14-'[1]DoF Dept DELs'!L26</f>
        <v>0</v>
      </c>
      <c r="S14" s="96">
        <f>E14-'[1]DoF Dept DELs'!M26</f>
        <v>0</v>
      </c>
      <c r="T14" s="96">
        <f>F14-'[1]DoF Dept DELs'!N26</f>
        <v>0</v>
      </c>
    </row>
    <row r="15" spans="1:638" x14ac:dyDescent="0.25">
      <c r="A15" s="68" t="s">
        <v>68</v>
      </c>
      <c r="B15" s="68">
        <v>0.72799999999999998</v>
      </c>
      <c r="C15" s="68">
        <v>0.78500000000000003</v>
      </c>
      <c r="D15" s="68">
        <v>5.7679999999999998</v>
      </c>
      <c r="E15" s="68">
        <v>-2.1190000000000002</v>
      </c>
      <c r="F15" s="68">
        <v>-5.3760000000000003</v>
      </c>
      <c r="P15" s="96">
        <f>B15-'[1]DoF Dept DELs'!J28</f>
        <v>0</v>
      </c>
      <c r="Q15" s="96">
        <f>C15-'[1]DoF Dept DELs'!K28</f>
        <v>0</v>
      </c>
      <c r="R15" s="96">
        <f>D15-'[1]DoF Dept DELs'!L28</f>
        <v>0</v>
      </c>
      <c r="S15" s="96">
        <f>E15-'[1]DoF Dept DELs'!M28</f>
        <v>0</v>
      </c>
      <c r="T15" s="96">
        <f>F15-'[1]DoF Dept DELs'!N28</f>
        <v>0</v>
      </c>
    </row>
    <row r="16" spans="1:638" ht="17.25" x14ac:dyDescent="0.25">
      <c r="A16" s="309" t="s">
        <v>101</v>
      </c>
      <c r="B16" s="68">
        <v>5.3659999999999997</v>
      </c>
      <c r="C16" s="68">
        <v>5.4729999999999999</v>
      </c>
      <c r="D16" s="68">
        <v>5.1970000000000001</v>
      </c>
      <c r="E16" s="68">
        <v>8.5489999999999995</v>
      </c>
      <c r="F16" s="68">
        <v>7.2779999999999996</v>
      </c>
      <c r="P16" s="96">
        <f>B16-'[1]DoF Dept DELs'!J27</f>
        <v>0</v>
      </c>
      <c r="Q16" s="96">
        <f>C16-'[1]DoF Dept DELs'!K27</f>
        <v>0</v>
      </c>
      <c r="R16" s="96">
        <f>D16-'[1]DoF Dept DELs'!L27</f>
        <v>0</v>
      </c>
      <c r="S16" s="96">
        <f>E16-'[1]DoF Dept DELs'!M27</f>
        <v>0</v>
      </c>
      <c r="T16" s="96">
        <f>F16-'[1]DoF Dept DELs'!N27</f>
        <v>0</v>
      </c>
    </row>
    <row r="17" spans="1:638" hidden="1" outlineLevel="1" x14ac:dyDescent="0.25">
      <c r="A17" s="82" t="s">
        <v>70</v>
      </c>
      <c r="B17" s="85"/>
      <c r="C17" s="85"/>
      <c r="D17" s="85"/>
      <c r="E17" s="85"/>
      <c r="F17" s="85"/>
      <c r="P17" s="97"/>
      <c r="Q17" s="97"/>
      <c r="R17" s="97"/>
      <c r="S17" s="97"/>
      <c r="T17" s="97"/>
    </row>
    <row r="18" spans="1:638" hidden="1" outlineLevel="1" x14ac:dyDescent="0.25">
      <c r="A18" s="102" t="s">
        <v>71</v>
      </c>
      <c r="B18" s="91">
        <v>6.6000000000000003E-2</v>
      </c>
      <c r="C18" s="91">
        <v>5.3999999999999999E-2</v>
      </c>
      <c r="D18" s="91">
        <v>4.9000000000000002E-2</v>
      </c>
      <c r="E18" s="91">
        <v>0.153</v>
      </c>
      <c r="F18" s="91">
        <v>0.153</v>
      </c>
      <c r="I18" s="73" t="s">
        <v>113</v>
      </c>
      <c r="P18" s="97">
        <f>B18-'[1]DoF Minor dept DELs'!J20</f>
        <v>0</v>
      </c>
      <c r="Q18" s="97">
        <f>C18-'[1]DoF Minor dept DELs'!K20</f>
        <v>0</v>
      </c>
      <c r="R18" s="97">
        <f>D18-'[1]DoF Minor dept DELs'!L20</f>
        <v>0</v>
      </c>
      <c r="S18" s="97">
        <f>E18-'[1]DoF Minor dept DELs'!M20</f>
        <v>0</v>
      </c>
      <c r="T18" s="97">
        <f>F18-'[1]DoF Minor dept DELs'!N20</f>
        <v>0</v>
      </c>
    </row>
    <row r="19" spans="1:638" hidden="1" outlineLevel="1" x14ac:dyDescent="0.25">
      <c r="A19" s="102" t="s">
        <v>72</v>
      </c>
      <c r="B19" s="91">
        <v>3.1259999999999999</v>
      </c>
      <c r="C19" s="91">
        <v>3.0249999999999999</v>
      </c>
      <c r="D19" s="91">
        <v>3.2029999999999998</v>
      </c>
      <c r="E19" s="91">
        <v>3.3109999999999999</v>
      </c>
      <c r="F19" s="91">
        <v>3.8559999999999999</v>
      </c>
      <c r="I19" s="73" t="s">
        <v>114</v>
      </c>
      <c r="P19" s="97">
        <f>B19-'[1]DoF Minor dept DELs'!J22</f>
        <v>0</v>
      </c>
      <c r="Q19" s="97">
        <f>C19-'[1]DoF Minor dept DELs'!K22</f>
        <v>0</v>
      </c>
      <c r="R19" s="97">
        <f>D19-'[1]DoF Minor dept DELs'!L22</f>
        <v>0</v>
      </c>
      <c r="S19" s="97">
        <f>E19-'[1]DoF Minor dept DELs'!M22</f>
        <v>0</v>
      </c>
      <c r="T19" s="97">
        <f>F19-'[1]DoF Minor dept DELs'!N22</f>
        <v>0</v>
      </c>
    </row>
    <row r="20" spans="1:638" hidden="1" outlineLevel="1" x14ac:dyDescent="0.25">
      <c r="A20" s="102" t="s">
        <v>73</v>
      </c>
      <c r="B20" s="91">
        <v>0.124</v>
      </c>
      <c r="C20" s="91">
        <v>0.13400000000000001</v>
      </c>
      <c r="D20" s="91">
        <v>0.127</v>
      </c>
      <c r="E20" s="91">
        <v>1.9610000000000001</v>
      </c>
      <c r="F20" s="91">
        <v>0.254</v>
      </c>
      <c r="I20" s="73" t="s">
        <v>115</v>
      </c>
      <c r="P20" s="97">
        <f>B20-'[1]DoF Minor dept DELs'!J18</f>
        <v>0</v>
      </c>
      <c r="Q20" s="97">
        <f>C20-'[1]DoF Minor dept DELs'!K18</f>
        <v>0</v>
      </c>
      <c r="R20" s="97">
        <f>D20-'[1]DoF Minor dept DELs'!L18</f>
        <v>0</v>
      </c>
      <c r="S20" s="97">
        <f>E20-'[1]DoF Minor dept DELs'!M18</f>
        <v>0</v>
      </c>
      <c r="T20" s="97">
        <f>F20-'[1]DoF Minor dept DELs'!N18</f>
        <v>0</v>
      </c>
    </row>
    <row r="21" spans="1:638" hidden="1" outlineLevel="1" x14ac:dyDescent="0.25">
      <c r="A21" s="102" t="s">
        <v>74</v>
      </c>
      <c r="B21" s="91">
        <v>1.2999999999999999E-2</v>
      </c>
      <c r="C21" s="91">
        <v>8.9999999999999993E-3</v>
      </c>
      <c r="D21" s="91">
        <v>6.0000000000000001E-3</v>
      </c>
      <c r="E21" s="91">
        <v>0.2</v>
      </c>
      <c r="F21" s="91">
        <v>0.20899999999999999</v>
      </c>
      <c r="I21" s="73" t="s">
        <v>116</v>
      </c>
      <c r="P21" s="97">
        <f>B21-'[1]DoF Minor dept DELs'!J21</f>
        <v>0</v>
      </c>
      <c r="Q21" s="97">
        <f>C21-'[1]DoF Minor dept DELs'!K21</f>
        <v>0</v>
      </c>
      <c r="R21" s="97">
        <f>D21-'[1]DoF Minor dept DELs'!L21</f>
        <v>0</v>
      </c>
      <c r="S21" s="97">
        <f>E21-'[1]DoF Minor dept DELs'!M21</f>
        <v>0</v>
      </c>
      <c r="T21" s="97">
        <f>F21-'[1]DoF Minor dept DELs'!N21</f>
        <v>0</v>
      </c>
    </row>
    <row r="22" spans="1:638" hidden="1" outlineLevel="1" x14ac:dyDescent="0.25">
      <c r="A22" s="102" t="s">
        <v>75</v>
      </c>
      <c r="B22" s="91">
        <v>4.3999999999999997E-2</v>
      </c>
      <c r="C22" s="91">
        <v>8.5999999999999993E-2</v>
      </c>
      <c r="D22" s="91">
        <v>0.108</v>
      </c>
      <c r="E22" s="91">
        <v>0.23300000000000001</v>
      </c>
      <c r="F22" s="91">
        <v>0.121</v>
      </c>
      <c r="I22" s="73" t="s">
        <v>117</v>
      </c>
      <c r="P22" s="97">
        <f>B22-'[1]DoF Minor dept DELs'!J23</f>
        <v>0</v>
      </c>
      <c r="Q22" s="97">
        <f>C22-'[1]DoF Minor dept DELs'!K23</f>
        <v>0</v>
      </c>
      <c r="R22" s="97">
        <f>D22-'[1]DoF Minor dept DELs'!L23</f>
        <v>0</v>
      </c>
      <c r="S22" s="97">
        <f>E22-'[1]DoF Minor dept DELs'!M23</f>
        <v>0</v>
      </c>
      <c r="T22" s="97">
        <f>F22-'[1]DoF Minor dept DELs'!N23</f>
        <v>0</v>
      </c>
    </row>
    <row r="23" spans="1:638" hidden="1" outlineLevel="1" x14ac:dyDescent="0.25">
      <c r="A23" s="102" t="s">
        <v>76</v>
      </c>
      <c r="B23" s="91">
        <v>1.9930000000000001</v>
      </c>
      <c r="C23" s="91">
        <v>2.165</v>
      </c>
      <c r="D23" s="91">
        <v>1.704</v>
      </c>
      <c r="E23" s="91">
        <v>2.6909999999999998</v>
      </c>
      <c r="F23" s="91">
        <v>2.6850000000000001</v>
      </c>
      <c r="I23" s="73" t="s">
        <v>118</v>
      </c>
      <c r="P23" s="97">
        <f>B23-'[1]DoF Minor dept DELs'!J19</f>
        <v>0</v>
      </c>
      <c r="Q23" s="97">
        <f>C23-'[1]DoF Minor dept DELs'!K19</f>
        <v>0</v>
      </c>
      <c r="R23" s="97">
        <f>D23-'[1]DoF Minor dept DELs'!L19</f>
        <v>0</v>
      </c>
      <c r="S23" s="97">
        <f>E23-'[1]DoF Minor dept DELs'!M19</f>
        <v>0</v>
      </c>
      <c r="T23" s="97">
        <f>F23-'[1]DoF Minor dept DELs'!N19</f>
        <v>0</v>
      </c>
    </row>
    <row r="24" spans="1:638" s="76" customFormat="1" collapsed="1" x14ac:dyDescent="0.25">
      <c r="A24" s="125" t="s">
        <v>119</v>
      </c>
      <c r="B24" s="126">
        <v>584.32100000000003</v>
      </c>
      <c r="C24" s="126">
        <v>640.94100000000003</v>
      </c>
      <c r="D24" s="126">
        <v>319.149</v>
      </c>
      <c r="E24" s="126">
        <v>596.66</v>
      </c>
      <c r="F24" s="126">
        <v>704.40899999999999</v>
      </c>
      <c r="P24" s="96">
        <f>B24-'[1]DoF Dept DELs'!J31</f>
        <v>0</v>
      </c>
      <c r="Q24" s="96">
        <f>C24-'[1]DoF Dept DELs'!K31</f>
        <v>0</v>
      </c>
      <c r="R24" s="96">
        <f>D24-'[1]DoF Dept DELs'!L31</f>
        <v>0</v>
      </c>
      <c r="S24" s="96">
        <f>E24-'[1]DoF Dept DELs'!M31</f>
        <v>0</v>
      </c>
      <c r="T24" s="96">
        <f>F24-'[1]DoF Dept DELs'!N31</f>
        <v>0</v>
      </c>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c r="IA24" s="122"/>
      <c r="IB24" s="122"/>
      <c r="IC24" s="122"/>
      <c r="ID24" s="122"/>
      <c r="IE24" s="122"/>
      <c r="IF24" s="122"/>
      <c r="IG24" s="122"/>
      <c r="IH24" s="122"/>
      <c r="II24" s="122"/>
      <c r="IJ24" s="122"/>
      <c r="IK24" s="122"/>
      <c r="IL24" s="122"/>
      <c r="IM24" s="122"/>
      <c r="IN24" s="122"/>
      <c r="IO24" s="122"/>
      <c r="IP24" s="122"/>
      <c r="IQ24" s="122"/>
      <c r="IR24" s="122"/>
      <c r="IS24" s="122"/>
      <c r="IT24" s="122"/>
      <c r="IU24" s="122"/>
      <c r="IV24" s="122"/>
      <c r="IW24" s="122"/>
      <c r="IX24" s="122"/>
      <c r="IY24" s="122"/>
      <c r="IZ24" s="122"/>
      <c r="JA24" s="122"/>
      <c r="JB24" s="122"/>
      <c r="JC24" s="122"/>
      <c r="JD24" s="122"/>
      <c r="JE24" s="122"/>
      <c r="JF24" s="122"/>
      <c r="JG24" s="122"/>
      <c r="JH24" s="122"/>
      <c r="JI24" s="122"/>
      <c r="JJ24" s="122"/>
      <c r="JK24" s="122"/>
      <c r="JL24" s="122"/>
      <c r="JM24" s="122"/>
      <c r="JN24" s="122"/>
      <c r="JO24" s="122"/>
      <c r="JP24" s="122"/>
      <c r="JQ24" s="122"/>
      <c r="JR24" s="122"/>
      <c r="JS24" s="122"/>
      <c r="JT24" s="122"/>
      <c r="JU24" s="122"/>
      <c r="JV24" s="122"/>
      <c r="JW24" s="122"/>
      <c r="JX24" s="122"/>
      <c r="JY24" s="122"/>
      <c r="JZ24" s="122"/>
      <c r="KA24" s="122"/>
      <c r="KB24" s="122"/>
      <c r="KC24" s="122"/>
      <c r="KD24" s="122"/>
      <c r="KE24" s="122"/>
      <c r="KF24" s="122"/>
      <c r="KG24" s="122"/>
      <c r="KH24" s="122"/>
      <c r="KI24" s="122"/>
      <c r="KJ24" s="122"/>
      <c r="KK24" s="122"/>
      <c r="KL24" s="122"/>
      <c r="KM24" s="122"/>
      <c r="KN24" s="122"/>
      <c r="KO24" s="122"/>
      <c r="KP24" s="122"/>
      <c r="KQ24" s="122"/>
      <c r="KR24" s="122"/>
      <c r="KS24" s="122"/>
      <c r="KT24" s="122"/>
      <c r="KU24" s="122"/>
      <c r="KV24" s="122"/>
      <c r="KW24" s="122"/>
      <c r="KX24" s="122"/>
      <c r="KY24" s="122"/>
      <c r="KZ24" s="122"/>
      <c r="LA24" s="122"/>
      <c r="LB24" s="122"/>
      <c r="LC24" s="122"/>
      <c r="LD24" s="122"/>
      <c r="LE24" s="122"/>
      <c r="LF24" s="122"/>
      <c r="LG24" s="122"/>
      <c r="LH24" s="122"/>
      <c r="LI24" s="122"/>
      <c r="LJ24" s="122"/>
      <c r="LK24" s="122"/>
      <c r="LL24" s="122"/>
      <c r="LM24" s="122"/>
      <c r="LN24" s="122"/>
      <c r="LO24" s="122"/>
      <c r="LP24" s="122"/>
      <c r="LQ24" s="122"/>
      <c r="LR24" s="122"/>
      <c r="LS24" s="122"/>
      <c r="LT24" s="122"/>
      <c r="LU24" s="122"/>
      <c r="LV24" s="122"/>
      <c r="LW24" s="122"/>
      <c r="LX24" s="122"/>
      <c r="LY24" s="122"/>
      <c r="LZ24" s="122"/>
      <c r="MA24" s="122"/>
      <c r="MB24" s="122"/>
      <c r="MC24" s="122"/>
      <c r="MD24" s="122"/>
      <c r="ME24" s="122"/>
      <c r="MF24" s="122"/>
      <c r="MG24" s="122"/>
      <c r="MH24" s="122"/>
      <c r="MI24" s="122"/>
      <c r="MJ24" s="122"/>
      <c r="MK24" s="122"/>
      <c r="ML24" s="122"/>
      <c r="MM24" s="122"/>
      <c r="MN24" s="122"/>
      <c r="MO24" s="122"/>
      <c r="MP24" s="122"/>
      <c r="MQ24" s="122"/>
      <c r="MR24" s="122"/>
      <c r="MS24" s="122"/>
      <c r="MT24" s="122"/>
      <c r="MU24" s="122"/>
      <c r="MV24" s="122"/>
      <c r="MW24" s="122"/>
      <c r="MX24" s="122"/>
      <c r="MY24" s="122"/>
      <c r="MZ24" s="122"/>
      <c r="NA24" s="122"/>
      <c r="NB24" s="122"/>
      <c r="NC24" s="122"/>
      <c r="ND24" s="122"/>
      <c r="NE24" s="122"/>
      <c r="NF24" s="122"/>
      <c r="NG24" s="122"/>
      <c r="NH24" s="122"/>
      <c r="NI24" s="122"/>
      <c r="NJ24" s="122"/>
      <c r="NK24" s="122"/>
      <c r="NL24" s="122"/>
      <c r="NM24" s="122"/>
      <c r="NN24" s="122"/>
      <c r="NO24" s="122"/>
      <c r="NP24" s="122"/>
      <c r="NQ24" s="122"/>
      <c r="NR24" s="122"/>
      <c r="NS24" s="122"/>
      <c r="NT24" s="122"/>
      <c r="NU24" s="122"/>
      <c r="NV24" s="122"/>
      <c r="NW24" s="122"/>
      <c r="NX24" s="122"/>
      <c r="NY24" s="122"/>
      <c r="NZ24" s="122"/>
      <c r="OA24" s="122"/>
      <c r="OB24" s="122"/>
      <c r="OC24" s="122"/>
      <c r="OD24" s="122"/>
      <c r="OE24" s="122"/>
      <c r="OF24" s="122"/>
      <c r="OG24" s="122"/>
      <c r="OH24" s="122"/>
      <c r="OI24" s="122"/>
      <c r="OJ24" s="122"/>
      <c r="OK24" s="122"/>
      <c r="OL24" s="122"/>
      <c r="OM24" s="122"/>
      <c r="ON24" s="122"/>
      <c r="OO24" s="122"/>
      <c r="OP24" s="122"/>
      <c r="OQ24" s="122"/>
      <c r="OR24" s="122"/>
      <c r="OS24" s="122"/>
      <c r="OT24" s="122"/>
      <c r="OU24" s="122"/>
      <c r="OV24" s="122"/>
      <c r="OW24" s="122"/>
      <c r="OX24" s="122"/>
      <c r="OY24" s="122"/>
      <c r="OZ24" s="122"/>
      <c r="PA24" s="122"/>
      <c r="PB24" s="122"/>
      <c r="PC24" s="122"/>
      <c r="PD24" s="122"/>
      <c r="PE24" s="122"/>
      <c r="PF24" s="122"/>
      <c r="PG24" s="122"/>
      <c r="PH24" s="122"/>
      <c r="PI24" s="122"/>
      <c r="PJ24" s="122"/>
      <c r="PK24" s="122"/>
      <c r="PL24" s="122"/>
      <c r="PM24" s="122"/>
      <c r="PN24" s="122"/>
      <c r="PO24" s="122"/>
      <c r="PP24" s="122"/>
      <c r="PQ24" s="122"/>
      <c r="PR24" s="122"/>
      <c r="PS24" s="122"/>
      <c r="PT24" s="122"/>
      <c r="PU24" s="122"/>
      <c r="PV24" s="122"/>
      <c r="PW24" s="122"/>
      <c r="PX24" s="122"/>
      <c r="PY24" s="122"/>
      <c r="PZ24" s="122"/>
      <c r="QA24" s="122"/>
      <c r="QB24" s="122"/>
      <c r="QC24" s="122"/>
      <c r="QD24" s="122"/>
      <c r="QE24" s="122"/>
      <c r="QF24" s="122"/>
      <c r="QG24" s="122"/>
      <c r="QH24" s="122"/>
      <c r="QI24" s="122"/>
      <c r="QJ24" s="122"/>
      <c r="QK24" s="122"/>
      <c r="QL24" s="122"/>
      <c r="QM24" s="122"/>
      <c r="QN24" s="122"/>
      <c r="QO24" s="122"/>
      <c r="QP24" s="122"/>
      <c r="QQ24" s="122"/>
      <c r="QR24" s="122"/>
      <c r="QS24" s="122"/>
      <c r="QT24" s="122"/>
      <c r="QU24" s="122"/>
      <c r="QV24" s="122"/>
      <c r="QW24" s="122"/>
      <c r="QX24" s="122"/>
      <c r="QY24" s="122"/>
      <c r="QZ24" s="122"/>
      <c r="RA24" s="122"/>
      <c r="RB24" s="122"/>
      <c r="RC24" s="122"/>
      <c r="RD24" s="122"/>
      <c r="RE24" s="122"/>
      <c r="RF24" s="122"/>
      <c r="RG24" s="122"/>
      <c r="RH24" s="122"/>
      <c r="RI24" s="122"/>
      <c r="RJ24" s="122"/>
      <c r="RK24" s="122"/>
      <c r="RL24" s="122"/>
      <c r="RM24" s="122"/>
      <c r="RN24" s="122"/>
      <c r="RO24" s="122"/>
      <c r="RP24" s="122"/>
      <c r="RQ24" s="122"/>
      <c r="RR24" s="122"/>
      <c r="RS24" s="122"/>
      <c r="RT24" s="122"/>
      <c r="RU24" s="122"/>
      <c r="RV24" s="122"/>
      <c r="RW24" s="122"/>
      <c r="RX24" s="122"/>
      <c r="RY24" s="122"/>
      <c r="RZ24" s="122"/>
      <c r="SA24" s="122"/>
      <c r="SB24" s="122"/>
      <c r="SC24" s="122"/>
      <c r="SD24" s="122"/>
      <c r="SE24" s="122"/>
      <c r="SF24" s="122"/>
      <c r="SG24" s="122"/>
      <c r="SH24" s="122"/>
      <c r="SI24" s="122"/>
      <c r="SJ24" s="122"/>
      <c r="SK24" s="122"/>
      <c r="SL24" s="122"/>
      <c r="SM24" s="122"/>
      <c r="SN24" s="122"/>
      <c r="SO24" s="122"/>
      <c r="SP24" s="122"/>
      <c r="SQ24" s="122"/>
      <c r="SR24" s="122"/>
      <c r="SS24" s="122"/>
      <c r="ST24" s="122"/>
      <c r="SU24" s="122"/>
      <c r="SV24" s="122"/>
      <c r="SW24" s="122"/>
      <c r="SX24" s="122"/>
      <c r="SY24" s="122"/>
      <c r="SZ24" s="122"/>
      <c r="TA24" s="122"/>
      <c r="TB24" s="122"/>
      <c r="TC24" s="122"/>
      <c r="TD24" s="122"/>
      <c r="TE24" s="122"/>
      <c r="TF24" s="122"/>
      <c r="TG24" s="122"/>
      <c r="TH24" s="122"/>
      <c r="TI24" s="122"/>
      <c r="TJ24" s="122"/>
      <c r="TK24" s="122"/>
      <c r="TL24" s="122"/>
      <c r="TM24" s="122"/>
      <c r="TN24" s="122"/>
      <c r="TO24" s="122"/>
      <c r="TP24" s="122"/>
      <c r="TQ24" s="122"/>
      <c r="TR24" s="122"/>
      <c r="TS24" s="122"/>
      <c r="TT24" s="122"/>
      <c r="TU24" s="122"/>
      <c r="TV24" s="122"/>
      <c r="TW24" s="122"/>
      <c r="TX24" s="122"/>
      <c r="TY24" s="122"/>
      <c r="TZ24" s="122"/>
      <c r="UA24" s="122"/>
      <c r="UB24" s="122"/>
      <c r="UC24" s="122"/>
      <c r="UD24" s="122"/>
      <c r="UE24" s="122"/>
      <c r="UF24" s="122"/>
      <c r="UG24" s="122"/>
      <c r="UH24" s="122"/>
      <c r="UI24" s="122"/>
      <c r="UJ24" s="122"/>
      <c r="UK24" s="122"/>
      <c r="UL24" s="122"/>
      <c r="UM24" s="122"/>
      <c r="UN24" s="122"/>
      <c r="UO24" s="122"/>
      <c r="UP24" s="122"/>
      <c r="UQ24" s="122"/>
      <c r="UR24" s="122"/>
      <c r="US24" s="122"/>
      <c r="UT24" s="122"/>
      <c r="UU24" s="122"/>
      <c r="UV24" s="122"/>
      <c r="UW24" s="122"/>
      <c r="UX24" s="122"/>
      <c r="UY24" s="122"/>
      <c r="UZ24" s="122"/>
      <c r="VA24" s="122"/>
      <c r="VB24" s="122"/>
      <c r="VC24" s="122"/>
      <c r="VD24" s="122"/>
      <c r="VE24" s="122"/>
      <c r="VF24" s="122"/>
      <c r="VG24" s="122"/>
      <c r="VH24" s="122"/>
      <c r="VI24" s="122"/>
      <c r="VJ24" s="122"/>
      <c r="VK24" s="122"/>
      <c r="VL24" s="122"/>
      <c r="VM24" s="122"/>
      <c r="VN24" s="122"/>
      <c r="VO24" s="122"/>
      <c r="VP24" s="122"/>
      <c r="VQ24" s="122"/>
      <c r="VR24" s="122"/>
      <c r="VS24" s="122"/>
      <c r="VT24" s="122"/>
      <c r="VU24" s="122"/>
      <c r="VV24" s="122"/>
      <c r="VW24" s="122"/>
      <c r="VX24" s="122"/>
      <c r="VY24" s="122"/>
      <c r="VZ24" s="122"/>
      <c r="WA24" s="122"/>
      <c r="WB24" s="122"/>
      <c r="WC24" s="122"/>
      <c r="WD24" s="122"/>
      <c r="WE24" s="122"/>
      <c r="WF24" s="122"/>
      <c r="WG24" s="122"/>
      <c r="WH24" s="122"/>
      <c r="WI24" s="122"/>
      <c r="WJ24" s="122"/>
      <c r="WK24" s="122"/>
      <c r="WL24" s="122"/>
      <c r="WM24" s="122"/>
      <c r="WN24" s="122"/>
      <c r="WO24" s="122"/>
      <c r="WP24" s="122"/>
      <c r="WQ24" s="122"/>
      <c r="WR24" s="122"/>
      <c r="WS24" s="122"/>
      <c r="WT24" s="122"/>
      <c r="WU24" s="122"/>
      <c r="WV24" s="122"/>
      <c r="WW24" s="122"/>
      <c r="WX24" s="122"/>
      <c r="WY24" s="122"/>
      <c r="WZ24" s="122"/>
      <c r="XA24" s="122"/>
      <c r="XB24" s="122"/>
      <c r="XC24" s="122"/>
      <c r="XD24" s="122"/>
      <c r="XE24" s="122"/>
      <c r="XF24" s="122"/>
      <c r="XG24" s="122"/>
      <c r="XH24" s="122"/>
      <c r="XI24" s="122"/>
      <c r="XJ24" s="122"/>
      <c r="XK24" s="122"/>
      <c r="XL24" s="122"/>
      <c r="XM24" s="122"/>
      <c r="XN24" s="122"/>
    </row>
    <row r="25" spans="1:638" ht="12.75" customHeight="1" x14ac:dyDescent="0.25">
      <c r="A25" s="106"/>
      <c r="B25" s="92"/>
      <c r="C25" s="92"/>
      <c r="D25" s="92"/>
      <c r="E25" s="92"/>
      <c r="F25" s="92"/>
    </row>
    <row r="26" spans="1:638" x14ac:dyDescent="0.25">
      <c r="A26" s="108" t="s">
        <v>120</v>
      </c>
      <c r="B26" s="310"/>
      <c r="C26" s="310"/>
      <c r="D26" s="310"/>
      <c r="E26" s="312"/>
      <c r="F26" s="312"/>
    </row>
    <row r="27" spans="1:638" ht="53.25" customHeight="1" x14ac:dyDescent="0.25">
      <c r="A27" s="380" t="s">
        <v>121</v>
      </c>
      <c r="B27" s="380"/>
      <c r="C27" s="380"/>
      <c r="D27" s="380"/>
      <c r="E27" s="380"/>
      <c r="F27" s="380"/>
      <c r="G27"/>
      <c r="H27"/>
      <c r="I27"/>
    </row>
    <row r="28" spans="1:638" ht="26.25" customHeight="1" x14ac:dyDescent="0.25">
      <c r="A28" s="380" t="s">
        <v>278</v>
      </c>
      <c r="B28" s="380"/>
      <c r="C28" s="380"/>
      <c r="D28" s="380"/>
      <c r="E28" s="380"/>
      <c r="F28" s="380"/>
      <c r="G28"/>
      <c r="H28"/>
      <c r="I28"/>
    </row>
    <row r="29" spans="1:638" x14ac:dyDescent="0.25">
      <c r="B29"/>
      <c r="C29"/>
      <c r="D29"/>
      <c r="E29"/>
      <c r="F29"/>
      <c r="G29"/>
      <c r="H29"/>
      <c r="I29"/>
    </row>
    <row r="30" spans="1:638" x14ac:dyDescent="0.25">
      <c r="B30"/>
      <c r="C30"/>
      <c r="D30"/>
      <c r="E30"/>
      <c r="F30"/>
      <c r="G30"/>
      <c r="H30"/>
      <c r="I30"/>
    </row>
    <row r="31" spans="1:638" x14ac:dyDescent="0.25">
      <c r="B31"/>
      <c r="C31"/>
      <c r="D31"/>
      <c r="E31"/>
      <c r="F31"/>
      <c r="G31"/>
      <c r="H31"/>
      <c r="I31"/>
    </row>
    <row r="32" spans="1:638" x14ac:dyDescent="0.25">
      <c r="B32"/>
      <c r="C32"/>
      <c r="D32"/>
      <c r="E32"/>
      <c r="F32"/>
      <c r="G32"/>
      <c r="H32"/>
      <c r="I32"/>
    </row>
    <row r="33" spans="2:9" x14ac:dyDescent="0.25">
      <c r="B33"/>
      <c r="C33"/>
      <c r="D33"/>
      <c r="E33"/>
      <c r="F33"/>
      <c r="G33"/>
      <c r="H33"/>
      <c r="I33"/>
    </row>
    <row r="34" spans="2:9" x14ac:dyDescent="0.25">
      <c r="B34"/>
      <c r="C34"/>
      <c r="D34"/>
      <c r="E34"/>
      <c r="F34"/>
      <c r="G34"/>
      <c r="H34"/>
      <c r="I34"/>
    </row>
    <row r="35" spans="2:9" x14ac:dyDescent="0.25">
      <c r="B35"/>
      <c r="C35"/>
      <c r="D35"/>
      <c r="E35"/>
      <c r="F35"/>
      <c r="G35"/>
      <c r="H35"/>
      <c r="I35"/>
    </row>
    <row r="36" spans="2:9" x14ac:dyDescent="0.25">
      <c r="B36"/>
      <c r="C36"/>
      <c r="D36"/>
      <c r="E36"/>
      <c r="F36"/>
      <c r="G36"/>
      <c r="H36"/>
      <c r="I36"/>
    </row>
    <row r="37" spans="2:9" x14ac:dyDescent="0.25">
      <c r="B37"/>
      <c r="C37"/>
      <c r="D37"/>
      <c r="E37"/>
      <c r="F37"/>
      <c r="G37"/>
      <c r="H37"/>
      <c r="I37"/>
    </row>
    <row r="38" spans="2:9" x14ac:dyDescent="0.25">
      <c r="B38"/>
      <c r="C38"/>
      <c r="D38"/>
      <c r="E38"/>
      <c r="F38"/>
      <c r="G38"/>
      <c r="H38"/>
      <c r="I38"/>
    </row>
    <row r="39" spans="2:9" x14ac:dyDescent="0.25">
      <c r="B39"/>
      <c r="C39"/>
      <c r="D39"/>
      <c r="E39"/>
      <c r="F39"/>
      <c r="G39"/>
      <c r="H39"/>
      <c r="I39"/>
    </row>
    <row r="40" spans="2:9" x14ac:dyDescent="0.25">
      <c r="B40"/>
      <c r="C40"/>
      <c r="D40"/>
      <c r="E40"/>
      <c r="F40"/>
      <c r="G40"/>
      <c r="H40"/>
      <c r="I40"/>
    </row>
    <row r="41" spans="2:9" x14ac:dyDescent="0.25">
      <c r="B41"/>
      <c r="C41"/>
      <c r="D41"/>
      <c r="E41"/>
      <c r="F41"/>
      <c r="G41"/>
      <c r="H41"/>
      <c r="I41"/>
    </row>
    <row r="42" spans="2:9" x14ac:dyDescent="0.25">
      <c r="B42"/>
      <c r="C42"/>
      <c r="D42"/>
      <c r="E42"/>
      <c r="F42"/>
      <c r="G42"/>
      <c r="H42"/>
      <c r="I42"/>
    </row>
    <row r="43" spans="2:9" x14ac:dyDescent="0.25">
      <c r="B43"/>
      <c r="C43"/>
      <c r="D43"/>
      <c r="E43"/>
      <c r="F43"/>
      <c r="G43"/>
      <c r="H43"/>
      <c r="I43"/>
    </row>
    <row r="44" spans="2:9" x14ac:dyDescent="0.25">
      <c r="B44"/>
      <c r="C44"/>
      <c r="D44"/>
      <c r="E44"/>
      <c r="F44"/>
      <c r="G44"/>
      <c r="H44"/>
      <c r="I44"/>
    </row>
    <row r="45" spans="2:9" x14ac:dyDescent="0.25">
      <c r="B45"/>
      <c r="C45"/>
      <c r="D45"/>
      <c r="E45"/>
      <c r="F45"/>
      <c r="G45"/>
      <c r="H45"/>
      <c r="I45"/>
    </row>
  </sheetData>
  <mergeCells count="2">
    <mergeCell ref="A27:F27"/>
    <mergeCell ref="A28:F28"/>
  </mergeCells>
  <phoneticPr fontId="11" type="noConversion"/>
  <hyperlinks>
    <hyperlink ref="A1" location="Index!A6" display="Back to Index" xr:uid="{C5CED7E7-174D-4F73-BF8F-73CD16BD69C7}"/>
  </hyperlinks>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type="column" displayEmptyCellsAs="gap" xr2:uid="{B9BF267F-E9A5-4274-8C5C-B5702F54BFB2}">
          <x14:colorSeries rgb="FF376092"/>
          <x14:colorNegative rgb="FFD00000"/>
          <x14:colorAxis rgb="FF000000"/>
          <x14:colorMarkers rgb="FFD00000"/>
          <x14:colorFirst rgb="FFD00000"/>
          <x14:colorLast rgb="FFD00000"/>
          <x14:colorHigh rgb="FFD00000"/>
          <x14:colorLow rgb="FFD00000"/>
          <x14:sparklines>
            <x14:sparkline>
              <xm:f>'Ringfenced RDEL by dept'!B7:F7</xm:f>
              <xm:sqref>H7</xm:sqref>
            </x14:sparkline>
            <x14:sparkline>
              <xm:f>'Ringfenced RDEL by dept'!B8:F8</xm:f>
              <xm:sqref>H8</xm:sqref>
            </x14:sparkline>
            <x14:sparkline>
              <xm:f>'Ringfenced RDEL by dept'!B9:F9</xm:f>
              <xm:sqref>H9</xm:sqref>
            </x14:sparkline>
            <x14:sparkline>
              <xm:f>'Ringfenced RDEL by dept'!B10:F10</xm:f>
              <xm:sqref>H10</xm:sqref>
            </x14:sparkline>
            <x14:sparkline>
              <xm:f>'Ringfenced RDEL by dept'!B11:F11</xm:f>
              <xm:sqref>H11</xm:sqref>
            </x14:sparkline>
            <x14:sparkline>
              <xm:f>'Ringfenced RDEL by dept'!B12:F12</xm:f>
              <xm:sqref>H12</xm:sqref>
            </x14:sparkline>
            <x14:sparkline>
              <xm:f>'Ringfenced RDEL by dept'!B13:F13</xm:f>
              <xm:sqref>H13</xm:sqref>
            </x14:sparkline>
            <x14:sparkline>
              <xm:f>'Ringfenced RDEL by dept'!B14:F14</xm:f>
              <xm:sqref>H14</xm:sqref>
            </x14:sparkline>
            <x14:sparkline>
              <xm:f>'Ringfenced RDEL by dept'!B15:F15</xm:f>
              <xm:sqref>H15</xm:sqref>
            </x14:sparkline>
            <x14:sparkline>
              <xm:f>'Ringfenced RDEL by dept'!B16:F16</xm:f>
              <xm:sqref>H16</xm:sqref>
            </x14:sparkline>
            <x14:sparkline>
              <xm:f>'Ringfenced RDEL by dept'!B17:F17</xm:f>
              <xm:sqref>H17</xm:sqref>
            </x14:sparkline>
            <x14:sparkline>
              <xm:f>'Ringfenced RDEL by dept'!B18:F18</xm:f>
              <xm:sqref>H18</xm:sqref>
            </x14:sparkline>
            <x14:sparkline>
              <xm:f>'Ringfenced RDEL by dept'!B19:F19</xm:f>
              <xm:sqref>H19</xm:sqref>
            </x14:sparkline>
            <x14:sparkline>
              <xm:f>'Ringfenced RDEL by dept'!B20:F20</xm:f>
              <xm:sqref>H20</xm:sqref>
            </x14:sparkline>
            <x14:sparkline>
              <xm:f>'Ringfenced RDEL by dept'!B21:F21</xm:f>
              <xm:sqref>H21</xm:sqref>
            </x14:sparkline>
            <x14:sparkline>
              <xm:f>'Ringfenced RDEL by dept'!B22:F22</xm:f>
              <xm:sqref>H22</xm:sqref>
            </x14:sparkline>
            <x14:sparkline>
              <xm:f>'Ringfenced RDEL by dept'!B23:F23</xm:f>
              <xm:sqref>H23</xm:sqref>
            </x14:sparkline>
            <x14:sparkline>
              <xm:f>'Ringfenced RDEL by dept'!B24:F24</xm:f>
              <xm:sqref>H24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517AF-B245-4588-B021-26C2BA7003A4}">
  <sheetPr>
    <tabColor theme="9" tint="0.79998168889431442"/>
  </sheetPr>
  <dimension ref="A1:VO41"/>
  <sheetViews>
    <sheetView showGridLines="0" zoomScale="90" zoomScaleNormal="90" workbookViewId="0">
      <selection activeCell="A41" sqref="A41"/>
    </sheetView>
  </sheetViews>
  <sheetFormatPr defaultRowHeight="15" outlineLevelRow="1" x14ac:dyDescent="0.25"/>
  <cols>
    <col min="1" max="1" width="53.140625" customWidth="1"/>
    <col min="2" max="5" width="11.85546875" customWidth="1"/>
    <col min="6" max="6" width="12" customWidth="1"/>
    <col min="7" max="21" width="0" hidden="1" customWidth="1"/>
    <col min="22" max="587" width="9.140625" style="112"/>
  </cols>
  <sheetData>
    <row r="1" spans="1:587" x14ac:dyDescent="0.25">
      <c r="A1" s="332" t="s">
        <v>0</v>
      </c>
    </row>
    <row r="2" spans="1:587" ht="6" customHeight="1" x14ac:dyDescent="0.25"/>
    <row r="3" spans="1:587" s="112" customFormat="1" ht="18" customHeight="1" x14ac:dyDescent="0.3">
      <c r="A3" s="342" t="s">
        <v>122</v>
      </c>
      <c r="B3" s="124"/>
      <c r="C3" s="124"/>
      <c r="D3" s="124"/>
      <c r="E3" s="124"/>
      <c r="F3" s="124"/>
      <c r="G3" s="124"/>
      <c r="H3" s="124"/>
      <c r="I3" s="124"/>
      <c r="J3" s="124"/>
      <c r="K3" s="124"/>
      <c r="L3" s="124"/>
      <c r="M3" s="124"/>
      <c r="N3" s="124"/>
      <c r="O3" s="124"/>
      <c r="P3" s="124"/>
      <c r="Q3" s="124"/>
      <c r="R3" s="124"/>
      <c r="S3" s="124"/>
      <c r="T3" s="124"/>
      <c r="U3" s="124"/>
      <c r="V3" s="124"/>
      <c r="W3" s="124"/>
    </row>
    <row r="4" spans="1:587" ht="6" customHeight="1" x14ac:dyDescent="0.25">
      <c r="B4" s="6"/>
      <c r="C4" s="6"/>
      <c r="D4" s="6"/>
      <c r="E4" s="6"/>
      <c r="F4" s="6"/>
      <c r="G4" s="6"/>
      <c r="H4" s="6"/>
      <c r="I4" s="6"/>
      <c r="J4" s="6"/>
      <c r="K4" s="6"/>
      <c r="L4" s="6"/>
      <c r="M4" s="6"/>
      <c r="N4" s="6"/>
      <c r="O4" s="6"/>
      <c r="P4" s="6"/>
      <c r="Q4" s="6"/>
      <c r="R4" s="6"/>
      <c r="S4" s="6"/>
      <c r="T4" s="6"/>
      <c r="U4" s="6"/>
      <c r="V4" s="124"/>
      <c r="W4" s="124"/>
      <c r="X4" s="124"/>
    </row>
    <row r="5" spans="1:587" s="78" customFormat="1" ht="15.75" customHeight="1" x14ac:dyDescent="0.25">
      <c r="A5" s="167" t="s">
        <v>50</v>
      </c>
      <c r="B5" s="165" t="s">
        <v>94</v>
      </c>
      <c r="C5" s="165" t="s">
        <v>95</v>
      </c>
      <c r="D5" s="165" t="s">
        <v>96</v>
      </c>
      <c r="E5" s="165" t="s">
        <v>97</v>
      </c>
      <c r="F5" s="165" t="s">
        <v>98</v>
      </c>
      <c r="G5" s="87"/>
      <c r="H5" s="53"/>
      <c r="I5" s="53"/>
      <c r="J5" s="53"/>
      <c r="K5" s="53"/>
      <c r="L5" s="53"/>
      <c r="M5" s="53"/>
      <c r="N5" s="53"/>
      <c r="O5" s="53"/>
      <c r="P5" s="53"/>
      <c r="Q5" s="53"/>
      <c r="R5" s="53"/>
      <c r="S5" s="53"/>
      <c r="T5" s="53"/>
      <c r="U5" s="53"/>
      <c r="V5" s="124"/>
      <c r="W5" s="124"/>
      <c r="X5" s="124"/>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c r="IW5" s="112"/>
      <c r="IX5" s="112"/>
      <c r="IY5" s="112"/>
      <c r="IZ5" s="112"/>
      <c r="JA5" s="112"/>
      <c r="JB5" s="112"/>
      <c r="JC5" s="112"/>
      <c r="JD5" s="112"/>
      <c r="JE5" s="112"/>
      <c r="JF5" s="112"/>
      <c r="JG5" s="112"/>
      <c r="JH5" s="112"/>
      <c r="JI5" s="112"/>
      <c r="JJ5" s="112"/>
      <c r="JK5" s="112"/>
      <c r="JL5" s="112"/>
      <c r="JM5" s="112"/>
      <c r="JN5" s="112"/>
      <c r="JO5" s="112"/>
      <c r="JP5" s="112"/>
      <c r="JQ5" s="112"/>
      <c r="JR5" s="112"/>
      <c r="JS5" s="112"/>
      <c r="JT5" s="112"/>
      <c r="JU5" s="112"/>
      <c r="JV5" s="112"/>
      <c r="JW5" s="112"/>
      <c r="JX5" s="112"/>
      <c r="JY5" s="112"/>
      <c r="JZ5" s="112"/>
      <c r="KA5" s="112"/>
      <c r="KB5" s="112"/>
      <c r="KC5" s="112"/>
      <c r="KD5" s="112"/>
      <c r="KE5" s="112"/>
      <c r="KF5" s="112"/>
      <c r="KG5" s="112"/>
      <c r="KH5" s="112"/>
      <c r="KI5" s="112"/>
      <c r="KJ5" s="112"/>
      <c r="KK5" s="112"/>
      <c r="KL5" s="112"/>
      <c r="KM5" s="112"/>
      <c r="KN5" s="112"/>
      <c r="KO5" s="112"/>
      <c r="KP5" s="112"/>
      <c r="KQ5" s="112"/>
      <c r="KR5" s="112"/>
      <c r="KS5" s="112"/>
      <c r="KT5" s="112"/>
      <c r="KU5" s="112"/>
      <c r="KV5" s="112"/>
      <c r="KW5" s="112"/>
      <c r="KX5" s="112"/>
      <c r="KY5" s="112"/>
      <c r="KZ5" s="112"/>
      <c r="LA5" s="112"/>
      <c r="LB5" s="112"/>
      <c r="LC5" s="112"/>
      <c r="LD5" s="112"/>
      <c r="LE5" s="112"/>
      <c r="LF5" s="112"/>
      <c r="LG5" s="112"/>
      <c r="LH5" s="112"/>
      <c r="LI5" s="112"/>
      <c r="LJ5" s="112"/>
      <c r="LK5" s="112"/>
      <c r="LL5" s="112"/>
      <c r="LM5" s="112"/>
      <c r="LN5" s="112"/>
      <c r="LO5" s="112"/>
      <c r="LP5" s="112"/>
      <c r="LQ5" s="112"/>
      <c r="LR5" s="112"/>
      <c r="LS5" s="112"/>
      <c r="LT5" s="112"/>
      <c r="LU5" s="112"/>
      <c r="LV5" s="112"/>
      <c r="LW5" s="112"/>
      <c r="LX5" s="112"/>
      <c r="LY5" s="112"/>
      <c r="LZ5" s="112"/>
      <c r="MA5" s="112"/>
      <c r="MB5" s="112"/>
      <c r="MC5" s="112"/>
      <c r="MD5" s="112"/>
      <c r="ME5" s="112"/>
      <c r="MF5" s="112"/>
      <c r="MG5" s="112"/>
      <c r="MH5" s="112"/>
      <c r="MI5" s="112"/>
      <c r="MJ5" s="112"/>
      <c r="MK5" s="112"/>
      <c r="ML5" s="112"/>
      <c r="MM5" s="112"/>
      <c r="MN5" s="112"/>
      <c r="MO5" s="112"/>
      <c r="MP5" s="112"/>
      <c r="MQ5" s="112"/>
      <c r="MR5" s="112"/>
      <c r="MS5" s="112"/>
      <c r="MT5" s="112"/>
      <c r="MU5" s="112"/>
      <c r="MV5" s="112"/>
      <c r="MW5" s="112"/>
      <c r="MX5" s="112"/>
      <c r="MY5" s="112"/>
      <c r="MZ5" s="112"/>
      <c r="NA5" s="112"/>
      <c r="NB5" s="112"/>
      <c r="NC5" s="112"/>
      <c r="ND5" s="112"/>
      <c r="NE5" s="112"/>
      <c r="NF5" s="112"/>
      <c r="NG5" s="112"/>
      <c r="NH5" s="112"/>
      <c r="NI5" s="112"/>
      <c r="NJ5" s="112"/>
      <c r="NK5" s="112"/>
      <c r="NL5" s="112"/>
      <c r="NM5" s="112"/>
      <c r="NN5" s="112"/>
      <c r="NO5" s="112"/>
      <c r="NP5" s="112"/>
      <c r="NQ5" s="112"/>
      <c r="NR5" s="112"/>
      <c r="NS5" s="112"/>
      <c r="NT5" s="112"/>
      <c r="NU5" s="112"/>
      <c r="NV5" s="112"/>
      <c r="NW5" s="112"/>
      <c r="NX5" s="112"/>
      <c r="NY5" s="112"/>
      <c r="NZ5" s="112"/>
      <c r="OA5" s="112"/>
      <c r="OB5" s="112"/>
      <c r="OC5" s="112"/>
      <c r="OD5" s="112"/>
      <c r="OE5" s="112"/>
      <c r="OF5" s="112"/>
      <c r="OG5" s="112"/>
      <c r="OH5" s="112"/>
      <c r="OI5" s="112"/>
      <c r="OJ5" s="112"/>
      <c r="OK5" s="112"/>
      <c r="OL5" s="112"/>
      <c r="OM5" s="112"/>
      <c r="ON5" s="112"/>
      <c r="OO5" s="112"/>
      <c r="OP5" s="112"/>
      <c r="OQ5" s="112"/>
      <c r="OR5" s="112"/>
      <c r="OS5" s="112"/>
      <c r="OT5" s="112"/>
      <c r="OU5" s="112"/>
      <c r="OV5" s="112"/>
      <c r="OW5" s="112"/>
      <c r="OX5" s="112"/>
      <c r="OY5" s="112"/>
      <c r="OZ5" s="112"/>
      <c r="PA5" s="112"/>
      <c r="PB5" s="112"/>
      <c r="PC5" s="112"/>
      <c r="PD5" s="112"/>
      <c r="PE5" s="112"/>
      <c r="PF5" s="112"/>
      <c r="PG5" s="112"/>
      <c r="PH5" s="112"/>
      <c r="PI5" s="112"/>
      <c r="PJ5" s="112"/>
      <c r="PK5" s="112"/>
      <c r="PL5" s="112"/>
      <c r="PM5" s="112"/>
      <c r="PN5" s="112"/>
      <c r="PO5" s="112"/>
      <c r="PP5" s="112"/>
      <c r="PQ5" s="112"/>
      <c r="PR5" s="112"/>
      <c r="PS5" s="112"/>
      <c r="PT5" s="112"/>
      <c r="PU5" s="112"/>
      <c r="PV5" s="112"/>
      <c r="PW5" s="112"/>
      <c r="PX5" s="112"/>
      <c r="PY5" s="112"/>
      <c r="PZ5" s="112"/>
      <c r="QA5" s="112"/>
      <c r="QB5" s="112"/>
      <c r="QC5" s="112"/>
      <c r="QD5" s="112"/>
      <c r="QE5" s="112"/>
      <c r="QF5" s="112"/>
      <c r="QG5" s="112"/>
      <c r="QH5" s="112"/>
      <c r="QI5" s="112"/>
      <c r="QJ5" s="112"/>
      <c r="QK5" s="112"/>
      <c r="QL5" s="112"/>
      <c r="QM5" s="112"/>
      <c r="QN5" s="112"/>
      <c r="QO5" s="112"/>
      <c r="QP5" s="112"/>
      <c r="QQ5" s="112"/>
      <c r="QR5" s="112"/>
      <c r="QS5" s="112"/>
      <c r="QT5" s="112"/>
      <c r="QU5" s="112"/>
      <c r="QV5" s="112"/>
      <c r="QW5" s="112"/>
      <c r="QX5" s="112"/>
      <c r="QY5" s="112"/>
      <c r="QZ5" s="112"/>
      <c r="RA5" s="112"/>
      <c r="RB5" s="112"/>
      <c r="RC5" s="112"/>
      <c r="RD5" s="112"/>
      <c r="RE5" s="112"/>
      <c r="RF5" s="112"/>
      <c r="RG5" s="112"/>
      <c r="RH5" s="112"/>
      <c r="RI5" s="112"/>
      <c r="RJ5" s="112"/>
      <c r="RK5" s="112"/>
      <c r="RL5" s="112"/>
      <c r="RM5" s="112"/>
      <c r="RN5" s="112"/>
      <c r="RO5" s="112"/>
      <c r="RP5" s="112"/>
      <c r="RQ5" s="112"/>
      <c r="RR5" s="112"/>
      <c r="RS5" s="112"/>
      <c r="RT5" s="112"/>
      <c r="RU5" s="112"/>
      <c r="RV5" s="112"/>
      <c r="RW5" s="112"/>
      <c r="RX5" s="112"/>
      <c r="RY5" s="112"/>
      <c r="RZ5" s="112"/>
      <c r="SA5" s="112"/>
      <c r="SB5" s="112"/>
      <c r="SC5" s="112"/>
      <c r="SD5" s="112"/>
      <c r="SE5" s="112"/>
      <c r="SF5" s="112"/>
      <c r="SG5" s="112"/>
      <c r="SH5" s="112"/>
      <c r="SI5" s="112"/>
      <c r="SJ5" s="112"/>
      <c r="SK5" s="112"/>
      <c r="SL5" s="112"/>
      <c r="SM5" s="112"/>
      <c r="SN5" s="112"/>
      <c r="SO5" s="112"/>
      <c r="SP5" s="112"/>
      <c r="SQ5" s="112"/>
      <c r="SR5" s="112"/>
      <c r="SS5" s="112"/>
      <c r="ST5" s="112"/>
      <c r="SU5" s="112"/>
      <c r="SV5" s="112"/>
      <c r="SW5" s="112"/>
      <c r="SX5" s="112"/>
      <c r="SY5" s="112"/>
      <c r="SZ5" s="112"/>
      <c r="TA5" s="112"/>
      <c r="TB5" s="112"/>
      <c r="TC5" s="112"/>
      <c r="TD5" s="112"/>
      <c r="TE5" s="112"/>
      <c r="TF5" s="112"/>
      <c r="TG5" s="112"/>
      <c r="TH5" s="112"/>
      <c r="TI5" s="112"/>
      <c r="TJ5" s="112"/>
      <c r="TK5" s="112"/>
      <c r="TL5" s="112"/>
      <c r="TM5" s="112"/>
      <c r="TN5" s="112"/>
      <c r="TO5" s="112"/>
      <c r="TP5" s="112"/>
      <c r="TQ5" s="112"/>
      <c r="TR5" s="112"/>
      <c r="TS5" s="112"/>
      <c r="TT5" s="112"/>
      <c r="TU5" s="112"/>
      <c r="TV5" s="112"/>
      <c r="TW5" s="112"/>
      <c r="TX5" s="112"/>
      <c r="TY5" s="112"/>
      <c r="TZ5" s="112"/>
      <c r="UA5" s="112"/>
      <c r="UB5" s="112"/>
      <c r="UC5" s="112"/>
      <c r="UD5" s="112"/>
      <c r="UE5" s="112"/>
      <c r="UF5" s="112"/>
      <c r="UG5" s="112"/>
      <c r="UH5" s="112"/>
      <c r="UI5" s="112"/>
      <c r="UJ5" s="112"/>
      <c r="UK5" s="112"/>
      <c r="UL5" s="112"/>
      <c r="UM5" s="112"/>
      <c r="UN5" s="112"/>
      <c r="UO5" s="112"/>
      <c r="UP5" s="112"/>
      <c r="UQ5" s="112"/>
      <c r="UR5" s="112"/>
      <c r="US5" s="112"/>
      <c r="UT5" s="112"/>
      <c r="UU5" s="112"/>
      <c r="UV5" s="112"/>
      <c r="UW5" s="112"/>
      <c r="UX5" s="112"/>
      <c r="UY5" s="112"/>
      <c r="UZ5" s="112"/>
      <c r="VA5" s="112"/>
      <c r="VB5" s="112"/>
      <c r="VC5" s="112"/>
      <c r="VD5" s="112"/>
      <c r="VE5" s="112"/>
      <c r="VF5" s="112"/>
      <c r="VG5" s="112"/>
      <c r="VH5" s="112"/>
      <c r="VI5" s="112"/>
      <c r="VJ5" s="112"/>
      <c r="VK5" s="112"/>
      <c r="VL5" s="112"/>
      <c r="VM5" s="112"/>
      <c r="VN5" s="112"/>
      <c r="VO5" s="112"/>
    </row>
    <row r="6" spans="1:587" s="89" customFormat="1" ht="30" x14ac:dyDescent="0.25">
      <c r="A6" s="264"/>
      <c r="B6" s="265" t="s">
        <v>99</v>
      </c>
      <c r="C6" s="265" t="s">
        <v>99</v>
      </c>
      <c r="D6" s="265" t="s">
        <v>99</v>
      </c>
      <c r="E6" s="265" t="s">
        <v>99</v>
      </c>
      <c r="F6" s="265" t="s">
        <v>100</v>
      </c>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c r="IU6" s="79"/>
      <c r="IV6" s="79"/>
      <c r="IW6" s="79"/>
      <c r="IX6" s="79"/>
      <c r="IY6" s="79"/>
      <c r="IZ6" s="79"/>
      <c r="JA6" s="79"/>
      <c r="JB6" s="79"/>
      <c r="JC6" s="79"/>
      <c r="JD6" s="79"/>
      <c r="JE6" s="79"/>
      <c r="JF6" s="79"/>
      <c r="JG6" s="79"/>
      <c r="JH6" s="79"/>
      <c r="JI6" s="79"/>
      <c r="JJ6" s="79"/>
      <c r="JK6" s="79"/>
      <c r="JL6" s="79"/>
      <c r="JM6" s="79"/>
      <c r="JN6" s="79"/>
      <c r="JO6" s="79"/>
      <c r="JP6" s="79"/>
      <c r="JQ6" s="79"/>
      <c r="JR6" s="79"/>
      <c r="JS6" s="79"/>
      <c r="JT6" s="79"/>
      <c r="JU6" s="79"/>
      <c r="JV6" s="79"/>
      <c r="JW6" s="79"/>
      <c r="JX6" s="79"/>
      <c r="JY6" s="79"/>
      <c r="JZ6" s="79"/>
      <c r="KA6" s="79"/>
      <c r="KB6" s="79"/>
      <c r="KC6" s="79"/>
      <c r="KD6" s="79"/>
      <c r="KE6" s="79"/>
      <c r="KF6" s="79"/>
      <c r="KG6" s="79"/>
      <c r="KH6" s="79"/>
      <c r="KI6" s="79"/>
      <c r="KJ6" s="79"/>
      <c r="KK6" s="79"/>
      <c r="KL6" s="79"/>
      <c r="KM6" s="79"/>
      <c r="KN6" s="79"/>
      <c r="KO6" s="79"/>
      <c r="KP6" s="79"/>
      <c r="KQ6" s="79"/>
      <c r="KR6" s="79"/>
      <c r="KS6" s="79"/>
      <c r="KT6" s="79"/>
      <c r="KU6" s="79"/>
      <c r="KV6" s="79"/>
      <c r="KW6" s="79"/>
      <c r="KX6" s="79"/>
      <c r="KY6" s="79"/>
      <c r="KZ6" s="79"/>
      <c r="LA6" s="79"/>
      <c r="LB6" s="79"/>
      <c r="LC6" s="79"/>
      <c r="LD6" s="79"/>
      <c r="LE6" s="79"/>
      <c r="LF6" s="79"/>
      <c r="LG6" s="79"/>
      <c r="LH6" s="79"/>
      <c r="LI6" s="79"/>
      <c r="LJ6" s="79"/>
      <c r="LK6" s="79"/>
      <c r="LL6" s="79"/>
      <c r="LM6" s="79"/>
      <c r="LN6" s="79"/>
      <c r="LO6" s="79"/>
      <c r="LP6" s="79"/>
      <c r="LQ6" s="79"/>
      <c r="LR6" s="79"/>
      <c r="LS6" s="79"/>
      <c r="LT6" s="79"/>
      <c r="LU6" s="79"/>
      <c r="LV6" s="79"/>
      <c r="LW6" s="79"/>
      <c r="LX6" s="79"/>
      <c r="LY6" s="79"/>
      <c r="LZ6" s="79"/>
      <c r="MA6" s="79"/>
      <c r="MB6" s="79"/>
      <c r="MC6" s="79"/>
      <c r="MD6" s="79"/>
      <c r="ME6" s="79"/>
      <c r="MF6" s="79"/>
      <c r="MG6" s="79"/>
      <c r="MH6" s="79"/>
      <c r="MI6" s="79"/>
      <c r="MJ6" s="79"/>
      <c r="MK6" s="79"/>
      <c r="ML6" s="79"/>
      <c r="MM6" s="79"/>
      <c r="MN6" s="79"/>
      <c r="MO6" s="79"/>
      <c r="MP6" s="79"/>
      <c r="MQ6" s="79"/>
      <c r="MR6" s="79"/>
      <c r="MS6" s="79"/>
      <c r="MT6" s="79"/>
      <c r="MU6" s="79"/>
      <c r="MV6" s="79"/>
      <c r="MW6" s="79"/>
      <c r="MX6" s="79"/>
      <c r="MY6" s="79"/>
      <c r="MZ6" s="79"/>
      <c r="NA6" s="79"/>
      <c r="NB6" s="79"/>
      <c r="NC6" s="79"/>
      <c r="ND6" s="79"/>
      <c r="NE6" s="79"/>
      <c r="NF6" s="79"/>
      <c r="NG6" s="79"/>
      <c r="NH6" s="79"/>
      <c r="NI6" s="79"/>
      <c r="NJ6" s="79"/>
      <c r="NK6" s="79"/>
      <c r="NL6" s="79"/>
      <c r="NM6" s="79"/>
      <c r="NN6" s="79"/>
      <c r="NO6" s="79"/>
      <c r="NP6" s="79"/>
      <c r="NQ6" s="79"/>
      <c r="NR6" s="79"/>
      <c r="NS6" s="79"/>
      <c r="NT6" s="79"/>
      <c r="NU6" s="79"/>
      <c r="NV6" s="79"/>
      <c r="NW6" s="79"/>
      <c r="NX6" s="79"/>
      <c r="NY6" s="79"/>
      <c r="NZ6" s="79"/>
      <c r="OA6" s="79"/>
      <c r="OB6" s="79"/>
      <c r="OC6" s="79"/>
      <c r="OD6" s="79"/>
      <c r="OE6" s="79"/>
      <c r="OF6" s="79"/>
      <c r="OG6" s="79"/>
      <c r="OH6" s="79"/>
      <c r="OI6" s="79"/>
      <c r="OJ6" s="79"/>
      <c r="OK6" s="79"/>
      <c r="OL6" s="79"/>
      <c r="OM6" s="79"/>
      <c r="ON6" s="79"/>
      <c r="OO6" s="79"/>
      <c r="OP6" s="79"/>
      <c r="OQ6" s="79"/>
      <c r="OR6" s="79"/>
      <c r="OS6" s="79"/>
      <c r="OT6" s="79"/>
      <c r="OU6" s="79"/>
      <c r="OV6" s="79"/>
      <c r="OW6" s="79"/>
      <c r="OX6" s="79"/>
      <c r="OY6" s="79"/>
      <c r="OZ6" s="79"/>
      <c r="PA6" s="79"/>
      <c r="PB6" s="79"/>
      <c r="PC6" s="79"/>
      <c r="PD6" s="79"/>
      <c r="PE6" s="79"/>
      <c r="PF6" s="79"/>
      <c r="PG6" s="79"/>
      <c r="PH6" s="79"/>
      <c r="PI6" s="79"/>
      <c r="PJ6" s="79"/>
      <c r="PK6" s="79"/>
      <c r="PL6" s="79"/>
      <c r="PM6" s="79"/>
      <c r="PN6" s="79"/>
      <c r="PO6" s="79"/>
      <c r="PP6" s="79"/>
      <c r="PQ6" s="79"/>
      <c r="PR6" s="79"/>
      <c r="PS6" s="79"/>
      <c r="PT6" s="79"/>
      <c r="PU6" s="79"/>
      <c r="PV6" s="79"/>
      <c r="PW6" s="79"/>
      <c r="PX6" s="79"/>
      <c r="PY6" s="79"/>
      <c r="PZ6" s="79"/>
      <c r="QA6" s="79"/>
      <c r="QB6" s="79"/>
      <c r="QC6" s="79"/>
      <c r="QD6" s="79"/>
      <c r="QE6" s="79"/>
      <c r="QF6" s="79"/>
      <c r="QG6" s="79"/>
      <c r="QH6" s="79"/>
      <c r="QI6" s="79"/>
      <c r="QJ6" s="79"/>
      <c r="QK6" s="79"/>
      <c r="QL6" s="79"/>
      <c r="QM6" s="79"/>
      <c r="QN6" s="79"/>
      <c r="QO6" s="79"/>
      <c r="QP6" s="79"/>
      <c r="QQ6" s="79"/>
      <c r="QR6" s="79"/>
      <c r="QS6" s="79"/>
      <c r="QT6" s="79"/>
      <c r="QU6" s="79"/>
      <c r="QV6" s="79"/>
      <c r="QW6" s="79"/>
      <c r="QX6" s="79"/>
      <c r="QY6" s="79"/>
      <c r="QZ6" s="79"/>
      <c r="RA6" s="79"/>
      <c r="RB6" s="79"/>
      <c r="RC6" s="79"/>
      <c r="RD6" s="79"/>
      <c r="RE6" s="79"/>
      <c r="RF6" s="79"/>
      <c r="RG6" s="79"/>
      <c r="RH6" s="79"/>
      <c r="RI6" s="79"/>
      <c r="RJ6" s="79"/>
      <c r="RK6" s="79"/>
      <c r="RL6" s="79"/>
      <c r="RM6" s="79"/>
      <c r="RN6" s="79"/>
      <c r="RO6" s="79"/>
      <c r="RP6" s="79"/>
      <c r="RQ6" s="79"/>
      <c r="RR6" s="79"/>
      <c r="RS6" s="79"/>
      <c r="RT6" s="79"/>
      <c r="RU6" s="79"/>
      <c r="RV6" s="79"/>
      <c r="RW6" s="79"/>
      <c r="RX6" s="79"/>
      <c r="RY6" s="79"/>
      <c r="RZ6" s="79"/>
      <c r="SA6" s="79"/>
      <c r="SB6" s="79"/>
      <c r="SC6" s="79"/>
      <c r="SD6" s="79"/>
      <c r="SE6" s="79"/>
      <c r="SF6" s="79"/>
      <c r="SG6" s="79"/>
      <c r="SH6" s="79"/>
      <c r="SI6" s="79"/>
      <c r="SJ6" s="79"/>
      <c r="SK6" s="79"/>
      <c r="SL6" s="79"/>
      <c r="SM6" s="79"/>
      <c r="SN6" s="79"/>
      <c r="SO6" s="79"/>
      <c r="SP6" s="79"/>
      <c r="SQ6" s="79"/>
      <c r="SR6" s="79"/>
      <c r="SS6" s="79"/>
      <c r="ST6" s="79"/>
      <c r="SU6" s="79"/>
      <c r="SV6" s="79"/>
      <c r="SW6" s="79"/>
      <c r="SX6" s="79"/>
      <c r="SY6" s="79"/>
      <c r="SZ6" s="79"/>
      <c r="TA6" s="79"/>
      <c r="TB6" s="79"/>
      <c r="TC6" s="79"/>
      <c r="TD6" s="79"/>
      <c r="TE6" s="79"/>
      <c r="TF6" s="79"/>
      <c r="TG6" s="79"/>
      <c r="TH6" s="79"/>
      <c r="TI6" s="79"/>
      <c r="TJ6" s="79"/>
      <c r="TK6" s="79"/>
      <c r="TL6" s="79"/>
      <c r="TM6" s="79"/>
      <c r="TN6" s="79"/>
      <c r="TO6" s="79"/>
      <c r="TP6" s="79"/>
      <c r="TQ6" s="79"/>
      <c r="TR6" s="79"/>
      <c r="TS6" s="79"/>
      <c r="TT6" s="79"/>
      <c r="TU6" s="79"/>
      <c r="TV6" s="79"/>
      <c r="TW6" s="79"/>
      <c r="TX6" s="79"/>
      <c r="TY6" s="79"/>
      <c r="TZ6" s="79"/>
      <c r="UA6" s="79"/>
      <c r="UB6" s="79"/>
      <c r="UC6" s="79"/>
      <c r="UD6" s="79"/>
      <c r="UE6" s="79"/>
      <c r="UF6" s="79"/>
      <c r="UG6" s="79"/>
      <c r="UH6" s="79"/>
      <c r="UI6" s="79"/>
      <c r="UJ6" s="79"/>
      <c r="UK6" s="79"/>
      <c r="UL6" s="79"/>
      <c r="UM6" s="79"/>
      <c r="UN6" s="79"/>
      <c r="UO6" s="79"/>
      <c r="UP6" s="79"/>
      <c r="UQ6" s="79"/>
      <c r="UR6" s="79"/>
      <c r="US6" s="79"/>
      <c r="UT6" s="79"/>
      <c r="UU6" s="79"/>
      <c r="UV6" s="79"/>
      <c r="UW6" s="79"/>
      <c r="UX6" s="79"/>
      <c r="UY6" s="79"/>
      <c r="UZ6" s="79"/>
      <c r="VA6" s="79"/>
      <c r="VB6" s="79"/>
      <c r="VC6" s="79"/>
      <c r="VD6" s="79"/>
      <c r="VE6" s="79"/>
      <c r="VF6" s="79"/>
      <c r="VG6" s="79"/>
      <c r="VH6" s="79"/>
      <c r="VI6" s="79"/>
      <c r="VJ6" s="79"/>
      <c r="VK6" s="79"/>
      <c r="VL6" s="79"/>
      <c r="VM6" s="79"/>
      <c r="VN6" s="79"/>
      <c r="VO6" s="79"/>
    </row>
    <row r="7" spans="1:587" s="37" customFormat="1" x14ac:dyDescent="0.25">
      <c r="A7" s="73" t="s">
        <v>60</v>
      </c>
      <c r="B7" s="68">
        <v>80.882000000000005</v>
      </c>
      <c r="C7" s="68">
        <v>85.808000000000007</v>
      </c>
      <c r="D7" s="68">
        <v>87.338999999999999</v>
      </c>
      <c r="E7" s="68">
        <v>82.293999999999997</v>
      </c>
      <c r="F7" s="68">
        <v>97.319000000000003</v>
      </c>
      <c r="Q7" s="98">
        <f>B7-'[1]DoF Dept DELs'!J39</f>
        <v>0</v>
      </c>
      <c r="R7" s="98">
        <f>C7-'[1]DoF Dept DELs'!K39</f>
        <v>0</v>
      </c>
      <c r="S7" s="98">
        <f>D7-'[1]DoF Dept DELs'!L39</f>
        <v>0</v>
      </c>
      <c r="T7" s="98">
        <f>E7-'[1]DoF Dept DELs'!M39</f>
        <v>0</v>
      </c>
      <c r="U7" s="98">
        <f>F7-'[1]DoF Dept DELs'!N39</f>
        <v>0</v>
      </c>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c r="IU7" s="79"/>
      <c r="IV7" s="79"/>
      <c r="IW7" s="79"/>
      <c r="IX7" s="79"/>
      <c r="IY7" s="79"/>
      <c r="IZ7" s="79"/>
      <c r="JA7" s="79"/>
      <c r="JB7" s="79"/>
      <c r="JC7" s="79"/>
      <c r="JD7" s="79"/>
      <c r="JE7" s="79"/>
      <c r="JF7" s="79"/>
      <c r="JG7" s="79"/>
      <c r="JH7" s="79"/>
      <c r="JI7" s="79"/>
      <c r="JJ7" s="79"/>
      <c r="JK7" s="79"/>
      <c r="JL7" s="79"/>
      <c r="JM7" s="79"/>
      <c r="JN7" s="79"/>
      <c r="JO7" s="79"/>
      <c r="JP7" s="79"/>
      <c r="JQ7" s="79"/>
      <c r="JR7" s="79"/>
      <c r="JS7" s="79"/>
      <c r="JT7" s="79"/>
      <c r="JU7" s="79"/>
      <c r="JV7" s="79"/>
      <c r="JW7" s="79"/>
      <c r="JX7" s="79"/>
      <c r="JY7" s="79"/>
      <c r="JZ7" s="79"/>
      <c r="KA7" s="79"/>
      <c r="KB7" s="79"/>
      <c r="KC7" s="79"/>
      <c r="KD7" s="79"/>
      <c r="KE7" s="79"/>
      <c r="KF7" s="79"/>
      <c r="KG7" s="79"/>
      <c r="KH7" s="79"/>
      <c r="KI7" s="79"/>
      <c r="KJ7" s="79"/>
      <c r="KK7" s="79"/>
      <c r="KL7" s="79"/>
      <c r="KM7" s="79"/>
      <c r="KN7" s="79"/>
      <c r="KO7" s="79"/>
      <c r="KP7" s="79"/>
      <c r="KQ7" s="79"/>
      <c r="KR7" s="79"/>
      <c r="KS7" s="79"/>
      <c r="KT7" s="79"/>
      <c r="KU7" s="79"/>
      <c r="KV7" s="79"/>
      <c r="KW7" s="79"/>
      <c r="KX7" s="79"/>
      <c r="KY7" s="79"/>
      <c r="KZ7" s="79"/>
      <c r="LA7" s="79"/>
      <c r="LB7" s="79"/>
      <c r="LC7" s="79"/>
      <c r="LD7" s="79"/>
      <c r="LE7" s="79"/>
      <c r="LF7" s="79"/>
      <c r="LG7" s="79"/>
      <c r="LH7" s="79"/>
      <c r="LI7" s="79"/>
      <c r="LJ7" s="79"/>
      <c r="LK7" s="79"/>
      <c r="LL7" s="79"/>
      <c r="LM7" s="79"/>
      <c r="LN7" s="79"/>
      <c r="LO7" s="79"/>
      <c r="LP7" s="79"/>
      <c r="LQ7" s="79"/>
      <c r="LR7" s="79"/>
      <c r="LS7" s="79"/>
      <c r="LT7" s="79"/>
      <c r="LU7" s="79"/>
      <c r="LV7" s="79"/>
      <c r="LW7" s="79"/>
      <c r="LX7" s="79"/>
      <c r="LY7" s="79"/>
      <c r="LZ7" s="79"/>
      <c r="MA7" s="79"/>
      <c r="MB7" s="79"/>
      <c r="MC7" s="79"/>
      <c r="MD7" s="79"/>
      <c r="ME7" s="79"/>
      <c r="MF7" s="79"/>
      <c r="MG7" s="79"/>
      <c r="MH7" s="79"/>
      <c r="MI7" s="79"/>
      <c r="MJ7" s="79"/>
      <c r="MK7" s="79"/>
      <c r="ML7" s="79"/>
      <c r="MM7" s="79"/>
      <c r="MN7" s="79"/>
      <c r="MO7" s="79"/>
      <c r="MP7" s="79"/>
      <c r="MQ7" s="79"/>
      <c r="MR7" s="79"/>
      <c r="MS7" s="79"/>
      <c r="MT7" s="79"/>
      <c r="MU7" s="79"/>
      <c r="MV7" s="79"/>
      <c r="MW7" s="79"/>
      <c r="MX7" s="79"/>
      <c r="MY7" s="79"/>
      <c r="MZ7" s="79"/>
      <c r="NA7" s="79"/>
      <c r="NB7" s="79"/>
      <c r="NC7" s="79"/>
      <c r="ND7" s="79"/>
      <c r="NE7" s="79"/>
      <c r="NF7" s="79"/>
      <c r="NG7" s="79"/>
      <c r="NH7" s="79"/>
      <c r="NI7" s="79"/>
      <c r="NJ7" s="79"/>
      <c r="NK7" s="79"/>
      <c r="NL7" s="79"/>
      <c r="NM7" s="79"/>
      <c r="NN7" s="79"/>
      <c r="NO7" s="79"/>
      <c r="NP7" s="79"/>
      <c r="NQ7" s="79"/>
      <c r="NR7" s="79"/>
      <c r="NS7" s="79"/>
      <c r="NT7" s="79"/>
      <c r="NU7" s="79"/>
      <c r="NV7" s="79"/>
      <c r="NW7" s="79"/>
      <c r="NX7" s="79"/>
      <c r="NY7" s="79"/>
      <c r="NZ7" s="79"/>
      <c r="OA7" s="79"/>
      <c r="OB7" s="79"/>
      <c r="OC7" s="79"/>
      <c r="OD7" s="79"/>
      <c r="OE7" s="79"/>
      <c r="OF7" s="79"/>
      <c r="OG7" s="79"/>
      <c r="OH7" s="79"/>
      <c r="OI7" s="79"/>
      <c r="OJ7" s="79"/>
      <c r="OK7" s="79"/>
      <c r="OL7" s="79"/>
      <c r="OM7" s="79"/>
      <c r="ON7" s="79"/>
      <c r="OO7" s="79"/>
      <c r="OP7" s="79"/>
      <c r="OQ7" s="79"/>
      <c r="OR7" s="79"/>
      <c r="OS7" s="79"/>
      <c r="OT7" s="79"/>
      <c r="OU7" s="79"/>
      <c r="OV7" s="79"/>
      <c r="OW7" s="79"/>
      <c r="OX7" s="79"/>
      <c r="OY7" s="79"/>
      <c r="OZ7" s="79"/>
      <c r="PA7" s="79"/>
      <c r="PB7" s="79"/>
      <c r="PC7" s="79"/>
      <c r="PD7" s="79"/>
      <c r="PE7" s="79"/>
      <c r="PF7" s="79"/>
      <c r="PG7" s="79"/>
      <c r="PH7" s="79"/>
      <c r="PI7" s="79"/>
      <c r="PJ7" s="79"/>
      <c r="PK7" s="79"/>
      <c r="PL7" s="79"/>
      <c r="PM7" s="79"/>
      <c r="PN7" s="79"/>
      <c r="PO7" s="79"/>
      <c r="PP7" s="79"/>
      <c r="PQ7" s="79"/>
      <c r="PR7" s="79"/>
      <c r="PS7" s="79"/>
      <c r="PT7" s="79"/>
      <c r="PU7" s="79"/>
      <c r="PV7" s="79"/>
      <c r="PW7" s="79"/>
      <c r="PX7" s="79"/>
      <c r="PY7" s="79"/>
      <c r="PZ7" s="79"/>
      <c r="QA7" s="79"/>
      <c r="QB7" s="79"/>
      <c r="QC7" s="79"/>
      <c r="QD7" s="79"/>
      <c r="QE7" s="79"/>
      <c r="QF7" s="79"/>
      <c r="QG7" s="79"/>
      <c r="QH7" s="79"/>
      <c r="QI7" s="79"/>
      <c r="QJ7" s="79"/>
      <c r="QK7" s="79"/>
      <c r="QL7" s="79"/>
      <c r="QM7" s="79"/>
      <c r="QN7" s="79"/>
      <c r="QO7" s="79"/>
      <c r="QP7" s="79"/>
      <c r="QQ7" s="79"/>
      <c r="QR7" s="79"/>
      <c r="QS7" s="79"/>
      <c r="QT7" s="79"/>
      <c r="QU7" s="79"/>
      <c r="QV7" s="79"/>
      <c r="QW7" s="79"/>
      <c r="QX7" s="79"/>
      <c r="QY7" s="79"/>
      <c r="QZ7" s="79"/>
      <c r="RA7" s="79"/>
      <c r="RB7" s="79"/>
      <c r="RC7" s="79"/>
      <c r="RD7" s="79"/>
      <c r="RE7" s="79"/>
      <c r="RF7" s="79"/>
      <c r="RG7" s="79"/>
      <c r="RH7" s="79"/>
      <c r="RI7" s="79"/>
      <c r="RJ7" s="79"/>
      <c r="RK7" s="79"/>
      <c r="RL7" s="79"/>
      <c r="RM7" s="79"/>
      <c r="RN7" s="79"/>
      <c r="RO7" s="79"/>
      <c r="RP7" s="79"/>
      <c r="RQ7" s="79"/>
      <c r="RR7" s="79"/>
      <c r="RS7" s="79"/>
      <c r="RT7" s="79"/>
      <c r="RU7" s="79"/>
      <c r="RV7" s="79"/>
      <c r="RW7" s="79"/>
      <c r="RX7" s="79"/>
      <c r="RY7" s="79"/>
      <c r="RZ7" s="79"/>
      <c r="SA7" s="79"/>
      <c r="SB7" s="79"/>
      <c r="SC7" s="79"/>
      <c r="SD7" s="79"/>
      <c r="SE7" s="79"/>
      <c r="SF7" s="79"/>
      <c r="SG7" s="79"/>
      <c r="SH7" s="79"/>
      <c r="SI7" s="79"/>
      <c r="SJ7" s="79"/>
      <c r="SK7" s="79"/>
      <c r="SL7" s="79"/>
      <c r="SM7" s="79"/>
      <c r="SN7" s="79"/>
      <c r="SO7" s="79"/>
      <c r="SP7" s="79"/>
      <c r="SQ7" s="79"/>
      <c r="SR7" s="79"/>
      <c r="SS7" s="79"/>
      <c r="ST7" s="79"/>
      <c r="SU7" s="79"/>
      <c r="SV7" s="79"/>
      <c r="SW7" s="79"/>
      <c r="SX7" s="79"/>
      <c r="SY7" s="79"/>
      <c r="SZ7" s="79"/>
      <c r="TA7" s="79"/>
      <c r="TB7" s="79"/>
      <c r="TC7" s="79"/>
      <c r="TD7" s="79"/>
      <c r="TE7" s="79"/>
      <c r="TF7" s="79"/>
      <c r="TG7" s="79"/>
      <c r="TH7" s="79"/>
      <c r="TI7" s="79"/>
      <c r="TJ7" s="79"/>
      <c r="TK7" s="79"/>
      <c r="TL7" s="79"/>
      <c r="TM7" s="79"/>
      <c r="TN7" s="79"/>
      <c r="TO7" s="79"/>
      <c r="TP7" s="79"/>
      <c r="TQ7" s="79"/>
      <c r="TR7" s="79"/>
      <c r="TS7" s="79"/>
      <c r="TT7" s="79"/>
      <c r="TU7" s="79"/>
      <c r="TV7" s="79"/>
      <c r="TW7" s="79"/>
      <c r="TX7" s="79"/>
      <c r="TY7" s="79"/>
      <c r="TZ7" s="79"/>
      <c r="UA7" s="79"/>
      <c r="UB7" s="79"/>
      <c r="UC7" s="79"/>
      <c r="UD7" s="79"/>
      <c r="UE7" s="79"/>
      <c r="UF7" s="79"/>
      <c r="UG7" s="79"/>
      <c r="UH7" s="79"/>
      <c r="UI7" s="79"/>
      <c r="UJ7" s="79"/>
      <c r="UK7" s="79"/>
      <c r="UL7" s="79"/>
      <c r="UM7" s="79"/>
      <c r="UN7" s="79"/>
      <c r="UO7" s="79"/>
      <c r="UP7" s="79"/>
      <c r="UQ7" s="79"/>
      <c r="UR7" s="79"/>
      <c r="US7" s="79"/>
      <c r="UT7" s="79"/>
      <c r="UU7" s="79"/>
      <c r="UV7" s="79"/>
      <c r="UW7" s="79"/>
      <c r="UX7" s="79"/>
      <c r="UY7" s="79"/>
      <c r="UZ7" s="79"/>
      <c r="VA7" s="79"/>
      <c r="VB7" s="79"/>
      <c r="VC7" s="79"/>
      <c r="VD7" s="79"/>
      <c r="VE7" s="79"/>
      <c r="VF7" s="79"/>
      <c r="VG7" s="79"/>
      <c r="VH7" s="79"/>
      <c r="VI7" s="79"/>
      <c r="VJ7" s="79"/>
      <c r="VK7" s="79"/>
      <c r="VL7" s="79"/>
      <c r="VM7" s="79"/>
      <c r="VN7" s="79"/>
      <c r="VO7" s="79"/>
    </row>
    <row r="8" spans="1:587" s="37" customFormat="1" x14ac:dyDescent="0.25">
      <c r="A8" s="73" t="s">
        <v>61</v>
      </c>
      <c r="B8" s="68">
        <v>215.73099999999999</v>
      </c>
      <c r="C8" s="68">
        <v>229.03800000000001</v>
      </c>
      <c r="D8" s="68">
        <v>276.11399999999998</v>
      </c>
      <c r="E8" s="68">
        <v>269.27</v>
      </c>
      <c r="F8" s="68">
        <v>251.245</v>
      </c>
      <c r="Q8" s="98">
        <f>B8-'[1]DoF Dept DELs'!J48</f>
        <v>0</v>
      </c>
      <c r="R8" s="98">
        <f>C8-'[1]DoF Dept DELs'!K48</f>
        <v>0</v>
      </c>
      <c r="S8" s="98">
        <f>D8-'[1]DoF Dept DELs'!L48</f>
        <v>0</v>
      </c>
      <c r="T8" s="98">
        <f>E8-'[1]DoF Dept DELs'!M48</f>
        <v>0</v>
      </c>
      <c r="U8" s="98">
        <f>F8-'[1]DoF Dept DELs'!N48</f>
        <v>0</v>
      </c>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79"/>
      <c r="LP8" s="79"/>
      <c r="LQ8" s="79"/>
      <c r="LR8" s="79"/>
      <c r="LS8" s="79"/>
      <c r="LT8" s="79"/>
      <c r="LU8" s="79"/>
      <c r="LV8" s="79"/>
      <c r="LW8" s="79"/>
      <c r="LX8" s="79"/>
      <c r="LY8" s="79"/>
      <c r="LZ8" s="79"/>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79"/>
      <c r="PF8" s="79"/>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79"/>
      <c r="SL8" s="79"/>
      <c r="SM8" s="79"/>
      <c r="SN8" s="79"/>
      <c r="SO8" s="79"/>
      <c r="SP8" s="79"/>
      <c r="SQ8" s="79"/>
      <c r="SR8" s="79"/>
      <c r="SS8" s="79"/>
      <c r="ST8" s="79"/>
      <c r="SU8" s="79"/>
      <c r="SV8" s="79"/>
      <c r="SW8" s="79"/>
      <c r="SX8" s="79"/>
      <c r="SY8" s="79"/>
      <c r="SZ8" s="79"/>
      <c r="TA8" s="79"/>
      <c r="TB8" s="79"/>
      <c r="TC8" s="79"/>
      <c r="TD8" s="79"/>
      <c r="TE8" s="79"/>
      <c r="TF8" s="79"/>
      <c r="TG8" s="79"/>
      <c r="TH8" s="79"/>
      <c r="TI8" s="79"/>
      <c r="TJ8" s="79"/>
      <c r="TK8" s="79"/>
      <c r="TL8" s="79"/>
      <c r="TM8" s="79"/>
      <c r="TN8" s="79"/>
      <c r="TO8" s="79"/>
      <c r="TP8" s="79"/>
      <c r="TQ8" s="79"/>
      <c r="TR8" s="79"/>
      <c r="TS8" s="79"/>
      <c r="TT8" s="79"/>
      <c r="TU8" s="79"/>
      <c r="TV8" s="79"/>
      <c r="TW8" s="79"/>
      <c r="TX8" s="79"/>
      <c r="TY8" s="79"/>
      <c r="TZ8" s="79"/>
      <c r="UA8" s="79"/>
      <c r="UB8" s="79"/>
      <c r="UC8" s="79"/>
      <c r="UD8" s="79"/>
      <c r="UE8" s="79"/>
      <c r="UF8" s="79"/>
      <c r="UG8" s="79"/>
      <c r="UH8" s="79"/>
      <c r="UI8" s="79"/>
      <c r="UJ8" s="79"/>
      <c r="UK8" s="79"/>
      <c r="UL8" s="79"/>
      <c r="UM8" s="79"/>
      <c r="UN8" s="79"/>
      <c r="UO8" s="79"/>
      <c r="UP8" s="79"/>
      <c r="UQ8" s="79"/>
      <c r="UR8" s="79"/>
      <c r="US8" s="79"/>
      <c r="UT8" s="79"/>
      <c r="UU8" s="79"/>
      <c r="UV8" s="79"/>
      <c r="UW8" s="79"/>
      <c r="UX8" s="79"/>
      <c r="UY8" s="79"/>
      <c r="UZ8" s="79"/>
      <c r="VA8" s="79"/>
      <c r="VB8" s="79"/>
      <c r="VC8" s="79"/>
      <c r="VD8" s="79"/>
      <c r="VE8" s="79"/>
      <c r="VF8" s="79"/>
      <c r="VG8" s="79"/>
      <c r="VH8" s="79"/>
      <c r="VI8" s="79"/>
      <c r="VJ8" s="79"/>
      <c r="VK8" s="79"/>
      <c r="VL8" s="79"/>
      <c r="VM8" s="79"/>
      <c r="VN8" s="79"/>
      <c r="VO8" s="79"/>
    </row>
    <row r="9" spans="1:587" s="37" customFormat="1" x14ac:dyDescent="0.25">
      <c r="A9" s="73" t="s">
        <v>62</v>
      </c>
      <c r="B9" s="68">
        <v>89.213999999999999</v>
      </c>
      <c r="C9" s="68">
        <v>111.36499999999999</v>
      </c>
      <c r="D9" s="68">
        <v>130.136</v>
      </c>
      <c r="E9" s="68">
        <v>228.35499999999999</v>
      </c>
      <c r="F9" s="68">
        <v>207.613</v>
      </c>
      <c r="Q9" s="98">
        <f>B9-'[1]DoF Dept DELs'!J41</f>
        <v>0</v>
      </c>
      <c r="R9" s="98">
        <f>C9-'[1]DoF Dept DELs'!K41</f>
        <v>0</v>
      </c>
      <c r="S9" s="98">
        <f>D9-'[1]DoF Dept DELs'!L41</f>
        <v>0</v>
      </c>
      <c r="T9" s="98">
        <f>E9-'[1]DoF Dept DELs'!M41</f>
        <v>0</v>
      </c>
      <c r="U9" s="98">
        <f>F9-'[1]DoF Dept DELs'!N41</f>
        <v>0</v>
      </c>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c r="IU9" s="79"/>
      <c r="IV9" s="79"/>
      <c r="IW9" s="79"/>
      <c r="IX9" s="79"/>
      <c r="IY9" s="79"/>
      <c r="IZ9" s="79"/>
      <c r="JA9" s="79"/>
      <c r="JB9" s="79"/>
      <c r="JC9" s="79"/>
      <c r="JD9" s="79"/>
      <c r="JE9" s="79"/>
      <c r="JF9" s="79"/>
      <c r="JG9" s="79"/>
      <c r="JH9" s="79"/>
      <c r="JI9" s="79"/>
      <c r="JJ9" s="79"/>
      <c r="JK9" s="79"/>
      <c r="JL9" s="79"/>
      <c r="JM9" s="79"/>
      <c r="JN9" s="79"/>
      <c r="JO9" s="79"/>
      <c r="JP9" s="79"/>
      <c r="JQ9" s="79"/>
      <c r="JR9" s="79"/>
      <c r="JS9" s="79"/>
      <c r="JT9" s="79"/>
      <c r="JU9" s="79"/>
      <c r="JV9" s="79"/>
      <c r="JW9" s="79"/>
      <c r="JX9" s="79"/>
      <c r="JY9" s="79"/>
      <c r="JZ9" s="79"/>
      <c r="KA9" s="79"/>
      <c r="KB9" s="79"/>
      <c r="KC9" s="79"/>
      <c r="KD9" s="79"/>
      <c r="KE9" s="79"/>
      <c r="KF9" s="79"/>
      <c r="KG9" s="79"/>
      <c r="KH9" s="79"/>
      <c r="KI9" s="79"/>
      <c r="KJ9" s="79"/>
      <c r="KK9" s="79"/>
      <c r="KL9" s="79"/>
      <c r="KM9" s="79"/>
      <c r="KN9" s="79"/>
      <c r="KO9" s="79"/>
      <c r="KP9" s="79"/>
      <c r="KQ9" s="79"/>
      <c r="KR9" s="79"/>
      <c r="KS9" s="79"/>
      <c r="KT9" s="79"/>
      <c r="KU9" s="79"/>
      <c r="KV9" s="79"/>
      <c r="KW9" s="79"/>
      <c r="KX9" s="79"/>
      <c r="KY9" s="79"/>
      <c r="KZ9" s="79"/>
      <c r="LA9" s="79"/>
      <c r="LB9" s="79"/>
      <c r="LC9" s="79"/>
      <c r="LD9" s="79"/>
      <c r="LE9" s="79"/>
      <c r="LF9" s="79"/>
      <c r="LG9" s="79"/>
      <c r="LH9" s="79"/>
      <c r="LI9" s="79"/>
      <c r="LJ9" s="79"/>
      <c r="LK9" s="79"/>
      <c r="LL9" s="79"/>
      <c r="LM9" s="79"/>
      <c r="LN9" s="79"/>
      <c r="LO9" s="79"/>
      <c r="LP9" s="79"/>
      <c r="LQ9" s="79"/>
      <c r="LR9" s="79"/>
      <c r="LS9" s="79"/>
      <c r="LT9" s="79"/>
      <c r="LU9" s="79"/>
      <c r="LV9" s="79"/>
      <c r="LW9" s="79"/>
      <c r="LX9" s="79"/>
      <c r="LY9" s="79"/>
      <c r="LZ9" s="79"/>
      <c r="MA9" s="79"/>
      <c r="MB9" s="79"/>
      <c r="MC9" s="79"/>
      <c r="MD9" s="79"/>
      <c r="ME9" s="79"/>
      <c r="MF9" s="79"/>
      <c r="MG9" s="79"/>
      <c r="MH9" s="79"/>
      <c r="MI9" s="79"/>
      <c r="MJ9" s="79"/>
      <c r="MK9" s="79"/>
      <c r="ML9" s="79"/>
      <c r="MM9" s="79"/>
      <c r="MN9" s="79"/>
      <c r="MO9" s="79"/>
      <c r="MP9" s="79"/>
      <c r="MQ9" s="79"/>
      <c r="MR9" s="79"/>
      <c r="MS9" s="79"/>
      <c r="MT9" s="79"/>
      <c r="MU9" s="79"/>
      <c r="MV9" s="79"/>
      <c r="MW9" s="79"/>
      <c r="MX9" s="79"/>
      <c r="MY9" s="79"/>
      <c r="MZ9" s="79"/>
      <c r="NA9" s="79"/>
      <c r="NB9" s="79"/>
      <c r="NC9" s="79"/>
      <c r="ND9" s="79"/>
      <c r="NE9" s="79"/>
      <c r="NF9" s="79"/>
      <c r="NG9" s="79"/>
      <c r="NH9" s="79"/>
      <c r="NI9" s="79"/>
      <c r="NJ9" s="79"/>
      <c r="NK9" s="79"/>
      <c r="NL9" s="79"/>
      <c r="NM9" s="79"/>
      <c r="NN9" s="79"/>
      <c r="NO9" s="79"/>
      <c r="NP9" s="79"/>
      <c r="NQ9" s="79"/>
      <c r="NR9" s="79"/>
      <c r="NS9" s="79"/>
      <c r="NT9" s="79"/>
      <c r="NU9" s="79"/>
      <c r="NV9" s="79"/>
      <c r="NW9" s="79"/>
      <c r="NX9" s="79"/>
      <c r="NY9" s="79"/>
      <c r="NZ9" s="79"/>
      <c r="OA9" s="79"/>
      <c r="OB9" s="79"/>
      <c r="OC9" s="79"/>
      <c r="OD9" s="79"/>
      <c r="OE9" s="79"/>
      <c r="OF9" s="79"/>
      <c r="OG9" s="79"/>
      <c r="OH9" s="79"/>
      <c r="OI9" s="79"/>
      <c r="OJ9" s="79"/>
      <c r="OK9" s="79"/>
      <c r="OL9" s="79"/>
      <c r="OM9" s="79"/>
      <c r="ON9" s="79"/>
      <c r="OO9" s="79"/>
      <c r="OP9" s="79"/>
      <c r="OQ9" s="79"/>
      <c r="OR9" s="79"/>
      <c r="OS9" s="79"/>
      <c r="OT9" s="79"/>
      <c r="OU9" s="79"/>
      <c r="OV9" s="79"/>
      <c r="OW9" s="79"/>
      <c r="OX9" s="79"/>
      <c r="OY9" s="79"/>
      <c r="OZ9" s="79"/>
      <c r="PA9" s="79"/>
      <c r="PB9" s="79"/>
      <c r="PC9" s="79"/>
      <c r="PD9" s="79"/>
      <c r="PE9" s="79"/>
      <c r="PF9" s="79"/>
      <c r="PG9" s="79"/>
      <c r="PH9" s="79"/>
      <c r="PI9" s="79"/>
      <c r="PJ9" s="79"/>
      <c r="PK9" s="79"/>
      <c r="PL9" s="79"/>
      <c r="PM9" s="79"/>
      <c r="PN9" s="79"/>
      <c r="PO9" s="79"/>
      <c r="PP9" s="79"/>
      <c r="PQ9" s="79"/>
      <c r="PR9" s="79"/>
      <c r="PS9" s="79"/>
      <c r="PT9" s="79"/>
      <c r="PU9" s="79"/>
      <c r="PV9" s="79"/>
      <c r="PW9" s="79"/>
      <c r="PX9" s="79"/>
      <c r="PY9" s="79"/>
      <c r="PZ9" s="79"/>
      <c r="QA9" s="79"/>
      <c r="QB9" s="79"/>
      <c r="QC9" s="79"/>
      <c r="QD9" s="79"/>
      <c r="QE9" s="79"/>
      <c r="QF9" s="79"/>
      <c r="QG9" s="79"/>
      <c r="QH9" s="79"/>
      <c r="QI9" s="79"/>
      <c r="QJ9" s="79"/>
      <c r="QK9" s="79"/>
      <c r="QL9" s="79"/>
      <c r="QM9" s="79"/>
      <c r="QN9" s="79"/>
      <c r="QO9" s="79"/>
      <c r="QP9" s="79"/>
      <c r="QQ9" s="79"/>
      <c r="QR9" s="79"/>
      <c r="QS9" s="79"/>
      <c r="QT9" s="79"/>
      <c r="QU9" s="79"/>
      <c r="QV9" s="79"/>
      <c r="QW9" s="79"/>
      <c r="QX9" s="79"/>
      <c r="QY9" s="79"/>
      <c r="QZ9" s="79"/>
      <c r="RA9" s="79"/>
      <c r="RB9" s="79"/>
      <c r="RC9" s="79"/>
      <c r="RD9" s="79"/>
      <c r="RE9" s="79"/>
      <c r="RF9" s="79"/>
      <c r="RG9" s="79"/>
      <c r="RH9" s="79"/>
      <c r="RI9" s="79"/>
      <c r="RJ9" s="79"/>
      <c r="RK9" s="79"/>
      <c r="RL9" s="79"/>
      <c r="RM9" s="79"/>
      <c r="RN9" s="79"/>
      <c r="RO9" s="79"/>
      <c r="RP9" s="79"/>
      <c r="RQ9" s="79"/>
      <c r="RR9" s="79"/>
      <c r="RS9" s="79"/>
      <c r="RT9" s="79"/>
      <c r="RU9" s="79"/>
      <c r="RV9" s="79"/>
      <c r="RW9" s="79"/>
      <c r="RX9" s="79"/>
      <c r="RY9" s="79"/>
      <c r="RZ9" s="79"/>
      <c r="SA9" s="79"/>
      <c r="SB9" s="79"/>
      <c r="SC9" s="79"/>
      <c r="SD9" s="79"/>
      <c r="SE9" s="79"/>
      <c r="SF9" s="79"/>
      <c r="SG9" s="79"/>
      <c r="SH9" s="79"/>
      <c r="SI9" s="79"/>
      <c r="SJ9" s="79"/>
      <c r="SK9" s="79"/>
      <c r="SL9" s="79"/>
      <c r="SM9" s="79"/>
      <c r="SN9" s="79"/>
      <c r="SO9" s="79"/>
      <c r="SP9" s="79"/>
      <c r="SQ9" s="79"/>
      <c r="SR9" s="79"/>
      <c r="SS9" s="79"/>
      <c r="ST9" s="79"/>
      <c r="SU9" s="79"/>
      <c r="SV9" s="79"/>
      <c r="SW9" s="79"/>
      <c r="SX9" s="79"/>
      <c r="SY9" s="79"/>
      <c r="SZ9" s="79"/>
      <c r="TA9" s="79"/>
      <c r="TB9" s="79"/>
      <c r="TC9" s="79"/>
      <c r="TD9" s="79"/>
      <c r="TE9" s="79"/>
      <c r="TF9" s="79"/>
      <c r="TG9" s="79"/>
      <c r="TH9" s="79"/>
      <c r="TI9" s="79"/>
      <c r="TJ9" s="79"/>
      <c r="TK9" s="79"/>
      <c r="TL9" s="79"/>
      <c r="TM9" s="79"/>
      <c r="TN9" s="79"/>
      <c r="TO9" s="79"/>
      <c r="TP9" s="79"/>
      <c r="TQ9" s="79"/>
      <c r="TR9" s="79"/>
      <c r="TS9" s="79"/>
      <c r="TT9" s="79"/>
      <c r="TU9" s="79"/>
      <c r="TV9" s="79"/>
      <c r="TW9" s="79"/>
      <c r="TX9" s="79"/>
      <c r="TY9" s="79"/>
      <c r="TZ9" s="79"/>
      <c r="UA9" s="79"/>
      <c r="UB9" s="79"/>
      <c r="UC9" s="79"/>
      <c r="UD9" s="79"/>
      <c r="UE9" s="79"/>
      <c r="UF9" s="79"/>
      <c r="UG9" s="79"/>
      <c r="UH9" s="79"/>
      <c r="UI9" s="79"/>
      <c r="UJ9" s="79"/>
      <c r="UK9" s="79"/>
      <c r="UL9" s="79"/>
      <c r="UM9" s="79"/>
      <c r="UN9" s="79"/>
      <c r="UO9" s="79"/>
      <c r="UP9" s="79"/>
      <c r="UQ9" s="79"/>
      <c r="UR9" s="79"/>
      <c r="US9" s="79"/>
      <c r="UT9" s="79"/>
      <c r="UU9" s="79"/>
      <c r="UV9" s="79"/>
      <c r="UW9" s="79"/>
      <c r="UX9" s="79"/>
      <c r="UY9" s="79"/>
      <c r="UZ9" s="79"/>
      <c r="VA9" s="79"/>
      <c r="VB9" s="79"/>
      <c r="VC9" s="79"/>
      <c r="VD9" s="79"/>
      <c r="VE9" s="79"/>
      <c r="VF9" s="79"/>
      <c r="VG9" s="79"/>
      <c r="VH9" s="79"/>
      <c r="VI9" s="79"/>
      <c r="VJ9" s="79"/>
      <c r="VK9" s="79"/>
      <c r="VL9" s="79"/>
      <c r="VM9" s="79"/>
      <c r="VN9" s="79"/>
      <c r="VO9" s="79"/>
    </row>
    <row r="10" spans="1:587" s="37" customFormat="1" x14ac:dyDescent="0.25">
      <c r="A10" s="73" t="s">
        <v>63</v>
      </c>
      <c r="B10" s="68">
        <v>166.18100000000001</v>
      </c>
      <c r="C10" s="68">
        <v>162.62100000000001</v>
      </c>
      <c r="D10" s="68">
        <v>209.167</v>
      </c>
      <c r="E10" s="68">
        <v>211.804</v>
      </c>
      <c r="F10" s="68">
        <v>276.35599999999999</v>
      </c>
      <c r="Q10" s="98">
        <f>B10-'[1]DoF Dept DELs'!J40</f>
        <v>0</v>
      </c>
      <c r="R10" s="98">
        <f>C10-'[1]DoF Dept DELs'!K40</f>
        <v>0</v>
      </c>
      <c r="S10" s="98">
        <f>D10-'[1]DoF Dept DELs'!L40</f>
        <v>0</v>
      </c>
      <c r="T10" s="98">
        <f>E10-'[1]DoF Dept DELs'!M40</f>
        <v>0</v>
      </c>
      <c r="U10" s="98">
        <f>F10-'[1]DoF Dept DELs'!N40</f>
        <v>0</v>
      </c>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79"/>
      <c r="NI10" s="79"/>
      <c r="NJ10" s="79"/>
      <c r="NK10" s="79"/>
      <c r="NL10" s="79"/>
      <c r="NM10" s="79"/>
      <c r="NN10" s="79"/>
      <c r="NO10" s="79"/>
      <c r="NP10" s="79"/>
      <c r="NQ10" s="79"/>
      <c r="NR10" s="79"/>
      <c r="NS10" s="79"/>
      <c r="NT10" s="79"/>
      <c r="NU10" s="79"/>
      <c r="NV10" s="79"/>
      <c r="NW10" s="79"/>
      <c r="NX10" s="79"/>
      <c r="NY10" s="79"/>
      <c r="NZ10" s="79"/>
      <c r="OA10" s="79"/>
      <c r="OB10" s="79"/>
      <c r="OC10" s="79"/>
      <c r="OD10" s="79"/>
      <c r="OE10" s="79"/>
      <c r="OF10" s="79"/>
      <c r="OG10" s="79"/>
      <c r="OH10" s="79"/>
      <c r="OI10" s="79"/>
      <c r="OJ10" s="79"/>
      <c r="OK10" s="79"/>
      <c r="OL10" s="79"/>
      <c r="OM10" s="79"/>
      <c r="ON10" s="79"/>
      <c r="OO10" s="79"/>
      <c r="OP10" s="79"/>
      <c r="OQ10" s="79"/>
      <c r="OR10" s="79"/>
      <c r="OS10" s="79"/>
      <c r="OT10" s="79"/>
      <c r="OU10" s="79"/>
      <c r="OV10" s="79"/>
      <c r="OW10" s="79"/>
      <c r="OX10" s="79"/>
      <c r="OY10" s="79"/>
      <c r="OZ10" s="79"/>
      <c r="PA10" s="79"/>
      <c r="PB10" s="79"/>
      <c r="PC10" s="79"/>
      <c r="PD10" s="79"/>
      <c r="PE10" s="79"/>
      <c r="PF10" s="79"/>
      <c r="PG10" s="79"/>
      <c r="PH10" s="79"/>
      <c r="PI10" s="79"/>
      <c r="PJ10" s="79"/>
      <c r="PK10" s="79"/>
      <c r="PL10" s="79"/>
      <c r="PM10" s="79"/>
      <c r="PN10" s="79"/>
      <c r="PO10" s="79"/>
      <c r="PP10" s="79"/>
      <c r="PQ10" s="79"/>
      <c r="PR10" s="79"/>
      <c r="PS10" s="79"/>
      <c r="PT10" s="79"/>
      <c r="PU10" s="79"/>
      <c r="PV10" s="79"/>
      <c r="PW10" s="79"/>
      <c r="PX10" s="79"/>
      <c r="PY10" s="79"/>
      <c r="PZ10" s="79"/>
      <c r="QA10" s="79"/>
      <c r="QB10" s="79"/>
      <c r="QC10" s="79"/>
      <c r="QD10" s="79"/>
      <c r="QE10" s="79"/>
      <c r="QF10" s="79"/>
      <c r="QG10" s="79"/>
      <c r="QH10" s="79"/>
      <c r="QI10" s="79"/>
      <c r="QJ10" s="79"/>
      <c r="QK10" s="79"/>
      <c r="QL10" s="79"/>
      <c r="QM10" s="79"/>
      <c r="QN10" s="79"/>
      <c r="QO10" s="79"/>
      <c r="QP10" s="79"/>
      <c r="QQ10" s="79"/>
      <c r="QR10" s="79"/>
      <c r="QS10" s="79"/>
      <c r="QT10" s="79"/>
      <c r="QU10" s="79"/>
      <c r="QV10" s="79"/>
      <c r="QW10" s="79"/>
      <c r="QX10" s="79"/>
      <c r="QY10" s="79"/>
      <c r="QZ10" s="79"/>
      <c r="RA10" s="79"/>
      <c r="RB10" s="79"/>
      <c r="RC10" s="79"/>
      <c r="RD10" s="79"/>
      <c r="RE10" s="79"/>
      <c r="RF10" s="79"/>
      <c r="RG10" s="79"/>
      <c r="RH10" s="79"/>
      <c r="RI10" s="79"/>
      <c r="RJ10" s="79"/>
      <c r="RK10" s="79"/>
      <c r="RL10" s="79"/>
      <c r="RM10" s="79"/>
      <c r="RN10" s="79"/>
      <c r="RO10" s="79"/>
      <c r="RP10" s="79"/>
      <c r="RQ10" s="79"/>
      <c r="RR10" s="79"/>
      <c r="RS10" s="79"/>
      <c r="RT10" s="79"/>
      <c r="RU10" s="79"/>
      <c r="RV10" s="79"/>
      <c r="RW10" s="79"/>
      <c r="RX10" s="79"/>
      <c r="RY10" s="79"/>
      <c r="RZ10" s="79"/>
      <c r="SA10" s="79"/>
      <c r="SB10" s="79"/>
      <c r="SC10" s="79"/>
      <c r="SD10" s="79"/>
      <c r="SE10" s="79"/>
      <c r="SF10" s="79"/>
      <c r="SG10" s="79"/>
      <c r="SH10" s="79"/>
      <c r="SI10" s="79"/>
      <c r="SJ10" s="79"/>
      <c r="SK10" s="79"/>
      <c r="SL10" s="79"/>
      <c r="SM10" s="79"/>
      <c r="SN10" s="79"/>
      <c r="SO10" s="79"/>
      <c r="SP10" s="79"/>
      <c r="SQ10" s="79"/>
      <c r="SR10" s="79"/>
      <c r="SS10" s="79"/>
      <c r="ST10" s="79"/>
      <c r="SU10" s="79"/>
      <c r="SV10" s="79"/>
      <c r="SW10" s="79"/>
      <c r="SX10" s="79"/>
      <c r="SY10" s="79"/>
      <c r="SZ10" s="79"/>
      <c r="TA10" s="79"/>
      <c r="TB10" s="79"/>
      <c r="TC10" s="79"/>
      <c r="TD10" s="79"/>
      <c r="TE10" s="79"/>
      <c r="TF10" s="79"/>
      <c r="TG10" s="79"/>
      <c r="TH10" s="79"/>
      <c r="TI10" s="79"/>
      <c r="TJ10" s="79"/>
      <c r="TK10" s="79"/>
      <c r="TL10" s="79"/>
      <c r="TM10" s="79"/>
      <c r="TN10" s="79"/>
      <c r="TO10" s="79"/>
      <c r="TP10" s="79"/>
      <c r="TQ10" s="79"/>
      <c r="TR10" s="79"/>
      <c r="TS10" s="79"/>
      <c r="TT10" s="79"/>
      <c r="TU10" s="79"/>
      <c r="TV10" s="79"/>
      <c r="TW10" s="79"/>
      <c r="TX10" s="79"/>
      <c r="TY10" s="79"/>
      <c r="TZ10" s="79"/>
      <c r="UA10" s="79"/>
      <c r="UB10" s="79"/>
      <c r="UC10" s="79"/>
      <c r="UD10" s="79"/>
      <c r="UE10" s="79"/>
      <c r="UF10" s="79"/>
      <c r="UG10" s="79"/>
      <c r="UH10" s="79"/>
      <c r="UI10" s="79"/>
      <c r="UJ10" s="79"/>
      <c r="UK10" s="79"/>
      <c r="UL10" s="79"/>
      <c r="UM10" s="79"/>
      <c r="UN10" s="79"/>
      <c r="UO10" s="79"/>
      <c r="UP10" s="79"/>
      <c r="UQ10" s="79"/>
      <c r="UR10" s="79"/>
      <c r="US10" s="79"/>
      <c r="UT10" s="79"/>
      <c r="UU10" s="79"/>
      <c r="UV10" s="79"/>
      <c r="UW10" s="79"/>
      <c r="UX10" s="79"/>
      <c r="UY10" s="79"/>
      <c r="UZ10" s="79"/>
      <c r="VA10" s="79"/>
      <c r="VB10" s="79"/>
      <c r="VC10" s="79"/>
      <c r="VD10" s="79"/>
      <c r="VE10" s="79"/>
      <c r="VF10" s="79"/>
      <c r="VG10" s="79"/>
      <c r="VH10" s="79"/>
      <c r="VI10" s="79"/>
      <c r="VJ10" s="79"/>
      <c r="VK10" s="79"/>
      <c r="VL10" s="79"/>
      <c r="VM10" s="79"/>
      <c r="VN10" s="79"/>
      <c r="VO10" s="79"/>
    </row>
    <row r="11" spans="1:587" s="37" customFormat="1" x14ac:dyDescent="0.25">
      <c r="A11" s="73" t="s">
        <v>64</v>
      </c>
      <c r="B11" s="68">
        <v>28.998000000000001</v>
      </c>
      <c r="C11" s="68">
        <v>16.748999999999999</v>
      </c>
      <c r="D11" s="68">
        <v>32.540999999999997</v>
      </c>
      <c r="E11" s="68">
        <v>31.757999999999999</v>
      </c>
      <c r="F11" s="54">
        <v>34.445</v>
      </c>
      <c r="Q11" s="98">
        <f>B11-'[1]DoF Dept DELs'!J42</f>
        <v>0</v>
      </c>
      <c r="R11" s="98">
        <f>C11-'[1]DoF Dept DELs'!K42</f>
        <v>0</v>
      </c>
      <c r="S11" s="98">
        <f>D11-'[1]DoF Dept DELs'!L42</f>
        <v>0</v>
      </c>
      <c r="T11" s="98">
        <f>E11-'[1]DoF Dept DELs'!M42</f>
        <v>0</v>
      </c>
      <c r="U11" s="98">
        <f>F11-'[1]DoF Dept DELs'!N42</f>
        <v>0</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c r="IU11" s="79"/>
      <c r="IV11" s="79"/>
      <c r="IW11" s="79"/>
      <c r="IX11" s="79"/>
      <c r="IY11" s="79"/>
      <c r="IZ11" s="79"/>
      <c r="JA11" s="79"/>
      <c r="JB11" s="79"/>
      <c r="JC11" s="79"/>
      <c r="JD11" s="79"/>
      <c r="JE11" s="79"/>
      <c r="JF11" s="79"/>
      <c r="JG11" s="79"/>
      <c r="JH11" s="79"/>
      <c r="JI11" s="79"/>
      <c r="JJ11" s="79"/>
      <c r="JK11" s="79"/>
      <c r="JL11" s="79"/>
      <c r="JM11" s="79"/>
      <c r="JN11" s="79"/>
      <c r="JO11" s="79"/>
      <c r="JP11" s="79"/>
      <c r="JQ11" s="79"/>
      <c r="JR11" s="79"/>
      <c r="JS11" s="79"/>
      <c r="JT11" s="79"/>
      <c r="JU11" s="79"/>
      <c r="JV11" s="79"/>
      <c r="JW11" s="79"/>
      <c r="JX11" s="79"/>
      <c r="JY11" s="79"/>
      <c r="JZ11" s="79"/>
      <c r="KA11" s="79"/>
      <c r="KB11" s="79"/>
      <c r="KC11" s="79"/>
      <c r="KD11" s="79"/>
      <c r="KE11" s="79"/>
      <c r="KF11" s="79"/>
      <c r="KG11" s="79"/>
      <c r="KH11" s="79"/>
      <c r="KI11" s="79"/>
      <c r="KJ11" s="79"/>
      <c r="KK11" s="79"/>
      <c r="KL11" s="79"/>
      <c r="KM11" s="79"/>
      <c r="KN11" s="79"/>
      <c r="KO11" s="79"/>
      <c r="KP11" s="79"/>
      <c r="KQ11" s="79"/>
      <c r="KR11" s="79"/>
      <c r="KS11" s="79"/>
      <c r="KT11" s="79"/>
      <c r="KU11" s="79"/>
      <c r="KV11" s="79"/>
      <c r="KW11" s="79"/>
      <c r="KX11" s="79"/>
      <c r="KY11" s="79"/>
      <c r="KZ11" s="79"/>
      <c r="LA11" s="79"/>
      <c r="LB11" s="79"/>
      <c r="LC11" s="79"/>
      <c r="LD11" s="79"/>
      <c r="LE11" s="79"/>
      <c r="LF11" s="79"/>
      <c r="LG11" s="79"/>
      <c r="LH11" s="79"/>
      <c r="LI11" s="79"/>
      <c r="LJ11" s="79"/>
      <c r="LK11" s="79"/>
      <c r="LL11" s="79"/>
      <c r="LM11" s="79"/>
      <c r="LN11" s="79"/>
      <c r="LO11" s="79"/>
      <c r="LP11" s="79"/>
      <c r="LQ11" s="79"/>
      <c r="LR11" s="79"/>
      <c r="LS11" s="79"/>
      <c r="LT11" s="79"/>
      <c r="LU11" s="79"/>
      <c r="LV11" s="79"/>
      <c r="LW11" s="79"/>
      <c r="LX11" s="79"/>
      <c r="LY11" s="79"/>
      <c r="LZ11" s="79"/>
      <c r="MA11" s="79"/>
      <c r="MB11" s="79"/>
      <c r="MC11" s="79"/>
      <c r="MD11" s="79"/>
      <c r="ME11" s="79"/>
      <c r="MF11" s="79"/>
      <c r="MG11" s="79"/>
      <c r="MH11" s="79"/>
      <c r="MI11" s="79"/>
      <c r="MJ11" s="79"/>
      <c r="MK11" s="79"/>
      <c r="ML11" s="79"/>
      <c r="MM11" s="79"/>
      <c r="MN11" s="79"/>
      <c r="MO11" s="79"/>
      <c r="MP11" s="79"/>
      <c r="MQ11" s="79"/>
      <c r="MR11" s="79"/>
      <c r="MS11" s="79"/>
      <c r="MT11" s="79"/>
      <c r="MU11" s="79"/>
      <c r="MV11" s="79"/>
      <c r="MW11" s="79"/>
      <c r="MX11" s="79"/>
      <c r="MY11" s="79"/>
      <c r="MZ11" s="79"/>
      <c r="NA11" s="79"/>
      <c r="NB11" s="79"/>
      <c r="NC11" s="79"/>
      <c r="ND11" s="79"/>
      <c r="NE11" s="79"/>
      <c r="NF11" s="79"/>
      <c r="NG11" s="79"/>
      <c r="NH11" s="79"/>
      <c r="NI11" s="79"/>
      <c r="NJ11" s="79"/>
      <c r="NK11" s="79"/>
      <c r="NL11" s="79"/>
      <c r="NM11" s="79"/>
      <c r="NN11" s="79"/>
      <c r="NO11" s="79"/>
      <c r="NP11" s="79"/>
      <c r="NQ11" s="79"/>
      <c r="NR11" s="79"/>
      <c r="NS11" s="79"/>
      <c r="NT11" s="79"/>
      <c r="NU11" s="79"/>
      <c r="NV11" s="79"/>
      <c r="NW11" s="79"/>
      <c r="NX11" s="79"/>
      <c r="NY11" s="79"/>
      <c r="NZ11" s="79"/>
      <c r="OA11" s="79"/>
      <c r="OB11" s="79"/>
      <c r="OC11" s="79"/>
      <c r="OD11" s="79"/>
      <c r="OE11" s="79"/>
      <c r="OF11" s="79"/>
      <c r="OG11" s="79"/>
      <c r="OH11" s="79"/>
      <c r="OI11" s="79"/>
      <c r="OJ11" s="79"/>
      <c r="OK11" s="79"/>
      <c r="OL11" s="79"/>
      <c r="OM11" s="79"/>
      <c r="ON11" s="79"/>
      <c r="OO11" s="79"/>
      <c r="OP11" s="79"/>
      <c r="OQ11" s="79"/>
      <c r="OR11" s="79"/>
      <c r="OS11" s="79"/>
      <c r="OT11" s="79"/>
      <c r="OU11" s="79"/>
      <c r="OV11" s="79"/>
      <c r="OW11" s="79"/>
      <c r="OX11" s="79"/>
      <c r="OY11" s="79"/>
      <c r="OZ11" s="79"/>
      <c r="PA11" s="79"/>
      <c r="PB11" s="79"/>
      <c r="PC11" s="79"/>
      <c r="PD11" s="79"/>
      <c r="PE11" s="79"/>
      <c r="PF11" s="79"/>
      <c r="PG11" s="79"/>
      <c r="PH11" s="79"/>
      <c r="PI11" s="79"/>
      <c r="PJ11" s="79"/>
      <c r="PK11" s="79"/>
      <c r="PL11" s="79"/>
      <c r="PM11" s="79"/>
      <c r="PN11" s="79"/>
      <c r="PO11" s="79"/>
      <c r="PP11" s="79"/>
      <c r="PQ11" s="79"/>
      <c r="PR11" s="79"/>
      <c r="PS11" s="79"/>
      <c r="PT11" s="79"/>
      <c r="PU11" s="79"/>
      <c r="PV11" s="79"/>
      <c r="PW11" s="79"/>
      <c r="PX11" s="79"/>
      <c r="PY11" s="79"/>
      <c r="PZ11" s="79"/>
      <c r="QA11" s="79"/>
      <c r="QB11" s="79"/>
      <c r="QC11" s="79"/>
      <c r="QD11" s="79"/>
      <c r="QE11" s="79"/>
      <c r="QF11" s="79"/>
      <c r="QG11" s="79"/>
      <c r="QH11" s="79"/>
      <c r="QI11" s="79"/>
      <c r="QJ11" s="79"/>
      <c r="QK11" s="79"/>
      <c r="QL11" s="79"/>
      <c r="QM11" s="79"/>
      <c r="QN11" s="79"/>
      <c r="QO11" s="79"/>
      <c r="QP11" s="79"/>
      <c r="QQ11" s="79"/>
      <c r="QR11" s="79"/>
      <c r="QS11" s="79"/>
      <c r="QT11" s="79"/>
      <c r="QU11" s="79"/>
      <c r="QV11" s="79"/>
      <c r="QW11" s="79"/>
      <c r="QX11" s="79"/>
      <c r="QY11" s="79"/>
      <c r="QZ11" s="79"/>
      <c r="RA11" s="79"/>
      <c r="RB11" s="79"/>
      <c r="RC11" s="79"/>
      <c r="RD11" s="79"/>
      <c r="RE11" s="79"/>
      <c r="RF11" s="79"/>
      <c r="RG11" s="79"/>
      <c r="RH11" s="79"/>
      <c r="RI11" s="79"/>
      <c r="RJ11" s="79"/>
      <c r="RK11" s="79"/>
      <c r="RL11" s="79"/>
      <c r="RM11" s="79"/>
      <c r="RN11" s="79"/>
      <c r="RO11" s="79"/>
      <c r="RP11" s="79"/>
      <c r="RQ11" s="79"/>
      <c r="RR11" s="79"/>
      <c r="RS11" s="79"/>
      <c r="RT11" s="79"/>
      <c r="RU11" s="79"/>
      <c r="RV11" s="79"/>
      <c r="RW11" s="79"/>
      <c r="RX11" s="79"/>
      <c r="RY11" s="79"/>
      <c r="RZ11" s="79"/>
      <c r="SA11" s="79"/>
      <c r="SB11" s="79"/>
      <c r="SC11" s="79"/>
      <c r="SD11" s="79"/>
      <c r="SE11" s="79"/>
      <c r="SF11" s="79"/>
      <c r="SG11" s="79"/>
      <c r="SH11" s="79"/>
      <c r="SI11" s="79"/>
      <c r="SJ11" s="79"/>
      <c r="SK11" s="79"/>
      <c r="SL11" s="79"/>
      <c r="SM11" s="79"/>
      <c r="SN11" s="79"/>
      <c r="SO11" s="79"/>
      <c r="SP11" s="79"/>
      <c r="SQ11" s="79"/>
      <c r="SR11" s="79"/>
      <c r="SS11" s="79"/>
      <c r="ST11" s="79"/>
      <c r="SU11" s="79"/>
      <c r="SV11" s="79"/>
      <c r="SW11" s="79"/>
      <c r="SX11" s="79"/>
      <c r="SY11" s="79"/>
      <c r="SZ11" s="79"/>
      <c r="TA11" s="79"/>
      <c r="TB11" s="79"/>
      <c r="TC11" s="79"/>
      <c r="TD11" s="79"/>
      <c r="TE11" s="79"/>
      <c r="TF11" s="79"/>
      <c r="TG11" s="79"/>
      <c r="TH11" s="79"/>
      <c r="TI11" s="79"/>
      <c r="TJ11" s="79"/>
      <c r="TK11" s="79"/>
      <c r="TL11" s="79"/>
      <c r="TM11" s="79"/>
      <c r="TN11" s="79"/>
      <c r="TO11" s="79"/>
      <c r="TP11" s="79"/>
      <c r="TQ11" s="79"/>
      <c r="TR11" s="79"/>
      <c r="TS11" s="79"/>
      <c r="TT11" s="79"/>
      <c r="TU11" s="79"/>
      <c r="TV11" s="79"/>
      <c r="TW11" s="79"/>
      <c r="TX11" s="79"/>
      <c r="TY11" s="79"/>
      <c r="TZ11" s="79"/>
      <c r="UA11" s="79"/>
      <c r="UB11" s="79"/>
      <c r="UC11" s="79"/>
      <c r="UD11" s="79"/>
      <c r="UE11" s="79"/>
      <c r="UF11" s="79"/>
      <c r="UG11" s="79"/>
      <c r="UH11" s="79"/>
      <c r="UI11" s="79"/>
      <c r="UJ11" s="79"/>
      <c r="UK11" s="79"/>
      <c r="UL11" s="79"/>
      <c r="UM11" s="79"/>
      <c r="UN11" s="79"/>
      <c r="UO11" s="79"/>
      <c r="UP11" s="79"/>
      <c r="UQ11" s="79"/>
      <c r="UR11" s="79"/>
      <c r="US11" s="79"/>
      <c r="UT11" s="79"/>
      <c r="UU11" s="79"/>
      <c r="UV11" s="79"/>
      <c r="UW11" s="79"/>
      <c r="UX11" s="79"/>
      <c r="UY11" s="79"/>
      <c r="UZ11" s="79"/>
      <c r="VA11" s="79"/>
      <c r="VB11" s="79"/>
      <c r="VC11" s="79"/>
      <c r="VD11" s="79"/>
      <c r="VE11" s="79"/>
      <c r="VF11" s="79"/>
      <c r="VG11" s="79"/>
      <c r="VH11" s="79"/>
      <c r="VI11" s="79"/>
      <c r="VJ11" s="79"/>
      <c r="VK11" s="79"/>
      <c r="VL11" s="79"/>
      <c r="VM11" s="79"/>
      <c r="VN11" s="79"/>
      <c r="VO11" s="79"/>
    </row>
    <row r="12" spans="1:587" s="37" customFormat="1" x14ac:dyDescent="0.25">
      <c r="A12" s="73" t="s">
        <v>65</v>
      </c>
      <c r="B12" s="68">
        <v>220.27199999999999</v>
      </c>
      <c r="C12" s="68">
        <v>354.93599999999998</v>
      </c>
      <c r="D12" s="68">
        <v>329.60599999999999</v>
      </c>
      <c r="E12" s="68">
        <v>358.13200000000001</v>
      </c>
      <c r="F12" s="68">
        <v>468.97899999999998</v>
      </c>
      <c r="Q12" s="98">
        <f>B12-'[1]DoF Dept DELs'!J43</f>
        <v>0</v>
      </c>
      <c r="R12" s="98">
        <f>C12-'[1]DoF Dept DELs'!K43</f>
        <v>0</v>
      </c>
      <c r="S12" s="98">
        <f>D12-'[1]DoF Dept DELs'!L43</f>
        <v>0</v>
      </c>
      <c r="T12" s="98">
        <f>E12-'[1]DoF Dept DELs'!M43</f>
        <v>0</v>
      </c>
      <c r="U12" s="98">
        <f>F12-'[1]DoF Dept DELs'!N43</f>
        <v>0</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c r="IU12" s="79"/>
      <c r="IV12" s="79"/>
      <c r="IW12" s="79"/>
      <c r="IX12" s="79"/>
      <c r="IY12" s="79"/>
      <c r="IZ12" s="79"/>
      <c r="JA12" s="79"/>
      <c r="JB12" s="79"/>
      <c r="JC12" s="79"/>
      <c r="JD12" s="79"/>
      <c r="JE12" s="79"/>
      <c r="JF12" s="79"/>
      <c r="JG12" s="79"/>
      <c r="JH12" s="79"/>
      <c r="JI12" s="79"/>
      <c r="JJ12" s="79"/>
      <c r="JK12" s="79"/>
      <c r="JL12" s="79"/>
      <c r="JM12" s="79"/>
      <c r="JN12" s="79"/>
      <c r="JO12" s="79"/>
      <c r="JP12" s="79"/>
      <c r="JQ12" s="79"/>
      <c r="JR12" s="79"/>
      <c r="JS12" s="79"/>
      <c r="JT12" s="79"/>
      <c r="JU12" s="79"/>
      <c r="JV12" s="79"/>
      <c r="JW12" s="79"/>
      <c r="JX12" s="79"/>
      <c r="JY12" s="79"/>
      <c r="JZ12" s="79"/>
      <c r="KA12" s="79"/>
      <c r="KB12" s="79"/>
      <c r="KC12" s="79"/>
      <c r="KD12" s="79"/>
      <c r="KE12" s="79"/>
      <c r="KF12" s="79"/>
      <c r="KG12" s="79"/>
      <c r="KH12" s="79"/>
      <c r="KI12" s="79"/>
      <c r="KJ12" s="79"/>
      <c r="KK12" s="79"/>
      <c r="KL12" s="79"/>
      <c r="KM12" s="79"/>
      <c r="KN12" s="79"/>
      <c r="KO12" s="79"/>
      <c r="KP12" s="79"/>
      <c r="KQ12" s="79"/>
      <c r="KR12" s="79"/>
      <c r="KS12" s="79"/>
      <c r="KT12" s="79"/>
      <c r="KU12" s="79"/>
      <c r="KV12" s="79"/>
      <c r="KW12" s="79"/>
      <c r="KX12" s="79"/>
      <c r="KY12" s="79"/>
      <c r="KZ12" s="79"/>
      <c r="LA12" s="79"/>
      <c r="LB12" s="79"/>
      <c r="LC12" s="79"/>
      <c r="LD12" s="79"/>
      <c r="LE12" s="79"/>
      <c r="LF12" s="79"/>
      <c r="LG12" s="79"/>
      <c r="LH12" s="79"/>
      <c r="LI12" s="79"/>
      <c r="LJ12" s="79"/>
      <c r="LK12" s="79"/>
      <c r="LL12" s="79"/>
      <c r="LM12" s="79"/>
      <c r="LN12" s="79"/>
      <c r="LO12" s="79"/>
      <c r="LP12" s="79"/>
      <c r="LQ12" s="79"/>
      <c r="LR12" s="79"/>
      <c r="LS12" s="79"/>
      <c r="LT12" s="79"/>
      <c r="LU12" s="79"/>
      <c r="LV12" s="79"/>
      <c r="LW12" s="79"/>
      <c r="LX12" s="79"/>
      <c r="LY12" s="79"/>
      <c r="LZ12" s="79"/>
      <c r="MA12" s="79"/>
      <c r="MB12" s="79"/>
      <c r="MC12" s="79"/>
      <c r="MD12" s="79"/>
      <c r="ME12" s="79"/>
      <c r="MF12" s="79"/>
      <c r="MG12" s="79"/>
      <c r="MH12" s="79"/>
      <c r="MI12" s="79"/>
      <c r="MJ12" s="79"/>
      <c r="MK12" s="79"/>
      <c r="ML12" s="79"/>
      <c r="MM12" s="79"/>
      <c r="MN12" s="79"/>
      <c r="MO12" s="79"/>
      <c r="MP12" s="79"/>
      <c r="MQ12" s="79"/>
      <c r="MR12" s="79"/>
      <c r="MS12" s="79"/>
      <c r="MT12" s="79"/>
      <c r="MU12" s="79"/>
      <c r="MV12" s="79"/>
      <c r="MW12" s="79"/>
      <c r="MX12" s="79"/>
      <c r="MY12" s="79"/>
      <c r="MZ12" s="79"/>
      <c r="NA12" s="79"/>
      <c r="NB12" s="79"/>
      <c r="NC12" s="79"/>
      <c r="ND12" s="79"/>
      <c r="NE12" s="79"/>
      <c r="NF12" s="79"/>
      <c r="NG12" s="79"/>
      <c r="NH12" s="79"/>
      <c r="NI12" s="79"/>
      <c r="NJ12" s="79"/>
      <c r="NK12" s="79"/>
      <c r="NL12" s="79"/>
      <c r="NM12" s="79"/>
      <c r="NN12" s="79"/>
      <c r="NO12" s="79"/>
      <c r="NP12" s="79"/>
      <c r="NQ12" s="79"/>
      <c r="NR12" s="79"/>
      <c r="NS12" s="79"/>
      <c r="NT12" s="79"/>
      <c r="NU12" s="79"/>
      <c r="NV12" s="79"/>
      <c r="NW12" s="79"/>
      <c r="NX12" s="79"/>
      <c r="NY12" s="79"/>
      <c r="NZ12" s="79"/>
      <c r="OA12" s="79"/>
      <c r="OB12" s="79"/>
      <c r="OC12" s="79"/>
      <c r="OD12" s="79"/>
      <c r="OE12" s="79"/>
      <c r="OF12" s="79"/>
      <c r="OG12" s="79"/>
      <c r="OH12" s="79"/>
      <c r="OI12" s="79"/>
      <c r="OJ12" s="79"/>
      <c r="OK12" s="79"/>
      <c r="OL12" s="79"/>
      <c r="OM12" s="79"/>
      <c r="ON12" s="79"/>
      <c r="OO12" s="79"/>
      <c r="OP12" s="79"/>
      <c r="OQ12" s="79"/>
      <c r="OR12" s="79"/>
      <c r="OS12" s="79"/>
      <c r="OT12" s="79"/>
      <c r="OU12" s="79"/>
      <c r="OV12" s="79"/>
      <c r="OW12" s="79"/>
      <c r="OX12" s="79"/>
      <c r="OY12" s="79"/>
      <c r="OZ12" s="79"/>
      <c r="PA12" s="79"/>
      <c r="PB12" s="79"/>
      <c r="PC12" s="79"/>
      <c r="PD12" s="79"/>
      <c r="PE12" s="79"/>
      <c r="PF12" s="79"/>
      <c r="PG12" s="79"/>
      <c r="PH12" s="79"/>
      <c r="PI12" s="79"/>
      <c r="PJ12" s="79"/>
      <c r="PK12" s="79"/>
      <c r="PL12" s="79"/>
      <c r="PM12" s="79"/>
      <c r="PN12" s="79"/>
      <c r="PO12" s="79"/>
      <c r="PP12" s="79"/>
      <c r="PQ12" s="79"/>
      <c r="PR12" s="79"/>
      <c r="PS12" s="79"/>
      <c r="PT12" s="79"/>
      <c r="PU12" s="79"/>
      <c r="PV12" s="79"/>
      <c r="PW12" s="79"/>
      <c r="PX12" s="79"/>
      <c r="PY12" s="79"/>
      <c r="PZ12" s="79"/>
      <c r="QA12" s="79"/>
      <c r="QB12" s="79"/>
      <c r="QC12" s="79"/>
      <c r="QD12" s="79"/>
      <c r="QE12" s="79"/>
      <c r="QF12" s="79"/>
      <c r="QG12" s="79"/>
      <c r="QH12" s="79"/>
      <c r="QI12" s="79"/>
      <c r="QJ12" s="79"/>
      <c r="QK12" s="79"/>
      <c r="QL12" s="79"/>
      <c r="QM12" s="79"/>
      <c r="QN12" s="79"/>
      <c r="QO12" s="79"/>
      <c r="QP12" s="79"/>
      <c r="QQ12" s="79"/>
      <c r="QR12" s="79"/>
      <c r="QS12" s="79"/>
      <c r="QT12" s="79"/>
      <c r="QU12" s="79"/>
      <c r="QV12" s="79"/>
      <c r="QW12" s="79"/>
      <c r="QX12" s="79"/>
      <c r="QY12" s="79"/>
      <c r="QZ12" s="79"/>
      <c r="RA12" s="79"/>
      <c r="RB12" s="79"/>
      <c r="RC12" s="79"/>
      <c r="RD12" s="79"/>
      <c r="RE12" s="79"/>
      <c r="RF12" s="79"/>
      <c r="RG12" s="79"/>
      <c r="RH12" s="79"/>
      <c r="RI12" s="79"/>
      <c r="RJ12" s="79"/>
      <c r="RK12" s="79"/>
      <c r="RL12" s="79"/>
      <c r="RM12" s="79"/>
      <c r="RN12" s="79"/>
      <c r="RO12" s="79"/>
      <c r="RP12" s="79"/>
      <c r="RQ12" s="79"/>
      <c r="RR12" s="79"/>
      <c r="RS12" s="79"/>
      <c r="RT12" s="79"/>
      <c r="RU12" s="79"/>
      <c r="RV12" s="79"/>
      <c r="RW12" s="79"/>
      <c r="RX12" s="79"/>
      <c r="RY12" s="79"/>
      <c r="RZ12" s="79"/>
      <c r="SA12" s="79"/>
      <c r="SB12" s="79"/>
      <c r="SC12" s="79"/>
      <c r="SD12" s="79"/>
      <c r="SE12" s="79"/>
      <c r="SF12" s="79"/>
      <c r="SG12" s="79"/>
      <c r="SH12" s="79"/>
      <c r="SI12" s="79"/>
      <c r="SJ12" s="79"/>
      <c r="SK12" s="79"/>
      <c r="SL12" s="79"/>
      <c r="SM12" s="79"/>
      <c r="SN12" s="79"/>
      <c r="SO12" s="79"/>
      <c r="SP12" s="79"/>
      <c r="SQ12" s="79"/>
      <c r="SR12" s="79"/>
      <c r="SS12" s="79"/>
      <c r="ST12" s="79"/>
      <c r="SU12" s="79"/>
      <c r="SV12" s="79"/>
      <c r="SW12" s="79"/>
      <c r="SX12" s="79"/>
      <c r="SY12" s="79"/>
      <c r="SZ12" s="79"/>
      <c r="TA12" s="79"/>
      <c r="TB12" s="79"/>
      <c r="TC12" s="79"/>
      <c r="TD12" s="79"/>
      <c r="TE12" s="79"/>
      <c r="TF12" s="79"/>
      <c r="TG12" s="79"/>
      <c r="TH12" s="79"/>
      <c r="TI12" s="79"/>
      <c r="TJ12" s="79"/>
      <c r="TK12" s="79"/>
      <c r="TL12" s="79"/>
      <c r="TM12" s="79"/>
      <c r="TN12" s="79"/>
      <c r="TO12" s="79"/>
      <c r="TP12" s="79"/>
      <c r="TQ12" s="79"/>
      <c r="TR12" s="79"/>
      <c r="TS12" s="79"/>
      <c r="TT12" s="79"/>
      <c r="TU12" s="79"/>
      <c r="TV12" s="79"/>
      <c r="TW12" s="79"/>
      <c r="TX12" s="79"/>
      <c r="TY12" s="79"/>
      <c r="TZ12" s="79"/>
      <c r="UA12" s="79"/>
      <c r="UB12" s="79"/>
      <c r="UC12" s="79"/>
      <c r="UD12" s="79"/>
      <c r="UE12" s="79"/>
      <c r="UF12" s="79"/>
      <c r="UG12" s="79"/>
      <c r="UH12" s="79"/>
      <c r="UI12" s="79"/>
      <c r="UJ12" s="79"/>
      <c r="UK12" s="79"/>
      <c r="UL12" s="79"/>
      <c r="UM12" s="79"/>
      <c r="UN12" s="79"/>
      <c r="UO12" s="79"/>
      <c r="UP12" s="79"/>
      <c r="UQ12" s="79"/>
      <c r="UR12" s="79"/>
      <c r="US12" s="79"/>
      <c r="UT12" s="79"/>
      <c r="UU12" s="79"/>
      <c r="UV12" s="79"/>
      <c r="UW12" s="79"/>
      <c r="UX12" s="79"/>
      <c r="UY12" s="79"/>
      <c r="UZ12" s="79"/>
      <c r="VA12" s="79"/>
      <c r="VB12" s="79"/>
      <c r="VC12" s="79"/>
      <c r="VD12" s="79"/>
      <c r="VE12" s="79"/>
      <c r="VF12" s="79"/>
      <c r="VG12" s="79"/>
      <c r="VH12" s="79"/>
      <c r="VI12" s="79"/>
      <c r="VJ12" s="79"/>
      <c r="VK12" s="79"/>
      <c r="VL12" s="79"/>
      <c r="VM12" s="79"/>
      <c r="VN12" s="79"/>
      <c r="VO12" s="79"/>
    </row>
    <row r="13" spans="1:587" s="37" customFormat="1" x14ac:dyDescent="0.25">
      <c r="A13" s="73" t="s">
        <v>66</v>
      </c>
      <c r="B13" s="68">
        <v>504.79</v>
      </c>
      <c r="C13" s="68">
        <v>577.52499999999998</v>
      </c>
      <c r="D13" s="68">
        <v>744.30899999999997</v>
      </c>
      <c r="E13" s="68">
        <v>791.33600000000001</v>
      </c>
      <c r="F13" s="54">
        <v>826.04399999999998</v>
      </c>
      <c r="Q13" s="98">
        <f>B13-'[1]DoF Dept DELs'!J47</f>
        <v>0</v>
      </c>
      <c r="R13" s="98">
        <f>C13-'[1]DoF Dept DELs'!K47</f>
        <v>0</v>
      </c>
      <c r="S13" s="98">
        <f>D13-'[1]DoF Dept DELs'!L47</f>
        <v>0</v>
      </c>
      <c r="T13" s="98">
        <f>E13-'[1]DoF Dept DELs'!M47</f>
        <v>0</v>
      </c>
      <c r="U13" s="98">
        <f>F13-'[1]DoF Dept DELs'!N47</f>
        <v>0</v>
      </c>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c r="IU13" s="79"/>
      <c r="IV13" s="79"/>
      <c r="IW13" s="79"/>
      <c r="IX13" s="79"/>
      <c r="IY13" s="79"/>
      <c r="IZ13" s="79"/>
      <c r="JA13" s="79"/>
      <c r="JB13" s="79"/>
      <c r="JC13" s="79"/>
      <c r="JD13" s="79"/>
      <c r="JE13" s="79"/>
      <c r="JF13" s="79"/>
      <c r="JG13" s="79"/>
      <c r="JH13" s="79"/>
      <c r="JI13" s="79"/>
      <c r="JJ13" s="79"/>
      <c r="JK13" s="79"/>
      <c r="JL13" s="79"/>
      <c r="JM13" s="79"/>
      <c r="JN13" s="79"/>
      <c r="JO13" s="79"/>
      <c r="JP13" s="79"/>
      <c r="JQ13" s="79"/>
      <c r="JR13" s="79"/>
      <c r="JS13" s="79"/>
      <c r="JT13" s="79"/>
      <c r="JU13" s="79"/>
      <c r="JV13" s="79"/>
      <c r="JW13" s="79"/>
      <c r="JX13" s="79"/>
      <c r="JY13" s="79"/>
      <c r="JZ13" s="79"/>
      <c r="KA13" s="79"/>
      <c r="KB13" s="79"/>
      <c r="KC13" s="79"/>
      <c r="KD13" s="79"/>
      <c r="KE13" s="79"/>
      <c r="KF13" s="79"/>
      <c r="KG13" s="79"/>
      <c r="KH13" s="79"/>
      <c r="KI13" s="79"/>
      <c r="KJ13" s="79"/>
      <c r="KK13" s="79"/>
      <c r="KL13" s="79"/>
      <c r="KM13" s="79"/>
      <c r="KN13" s="79"/>
      <c r="KO13" s="79"/>
      <c r="KP13" s="79"/>
      <c r="KQ13" s="79"/>
      <c r="KR13" s="79"/>
      <c r="KS13" s="79"/>
      <c r="KT13" s="79"/>
      <c r="KU13" s="79"/>
      <c r="KV13" s="79"/>
      <c r="KW13" s="79"/>
      <c r="KX13" s="79"/>
      <c r="KY13" s="79"/>
      <c r="KZ13" s="79"/>
      <c r="LA13" s="79"/>
      <c r="LB13" s="79"/>
      <c r="LC13" s="79"/>
      <c r="LD13" s="79"/>
      <c r="LE13" s="79"/>
      <c r="LF13" s="79"/>
      <c r="LG13" s="79"/>
      <c r="LH13" s="79"/>
      <c r="LI13" s="79"/>
      <c r="LJ13" s="79"/>
      <c r="LK13" s="79"/>
      <c r="LL13" s="79"/>
      <c r="LM13" s="79"/>
      <c r="LN13" s="79"/>
      <c r="LO13" s="79"/>
      <c r="LP13" s="79"/>
      <c r="LQ13" s="79"/>
      <c r="LR13" s="79"/>
      <c r="LS13" s="79"/>
      <c r="LT13" s="79"/>
      <c r="LU13" s="79"/>
      <c r="LV13" s="79"/>
      <c r="LW13" s="79"/>
      <c r="LX13" s="79"/>
      <c r="LY13" s="79"/>
      <c r="LZ13" s="79"/>
      <c r="MA13" s="79"/>
      <c r="MB13" s="79"/>
      <c r="MC13" s="79"/>
      <c r="MD13" s="79"/>
      <c r="ME13" s="79"/>
      <c r="MF13" s="79"/>
      <c r="MG13" s="79"/>
      <c r="MH13" s="79"/>
      <c r="MI13" s="79"/>
      <c r="MJ13" s="79"/>
      <c r="MK13" s="79"/>
      <c r="ML13" s="79"/>
      <c r="MM13" s="79"/>
      <c r="MN13" s="79"/>
      <c r="MO13" s="79"/>
      <c r="MP13" s="79"/>
      <c r="MQ13" s="79"/>
      <c r="MR13" s="79"/>
      <c r="MS13" s="79"/>
      <c r="MT13" s="79"/>
      <c r="MU13" s="79"/>
      <c r="MV13" s="79"/>
      <c r="MW13" s="79"/>
      <c r="MX13" s="79"/>
      <c r="MY13" s="79"/>
      <c r="MZ13" s="79"/>
      <c r="NA13" s="79"/>
      <c r="NB13" s="79"/>
      <c r="NC13" s="79"/>
      <c r="ND13" s="79"/>
      <c r="NE13" s="79"/>
      <c r="NF13" s="79"/>
      <c r="NG13" s="79"/>
      <c r="NH13" s="79"/>
      <c r="NI13" s="79"/>
      <c r="NJ13" s="79"/>
      <c r="NK13" s="79"/>
      <c r="NL13" s="79"/>
      <c r="NM13" s="79"/>
      <c r="NN13" s="79"/>
      <c r="NO13" s="79"/>
      <c r="NP13" s="79"/>
      <c r="NQ13" s="79"/>
      <c r="NR13" s="79"/>
      <c r="NS13" s="79"/>
      <c r="NT13" s="79"/>
      <c r="NU13" s="79"/>
      <c r="NV13" s="79"/>
      <c r="NW13" s="79"/>
      <c r="NX13" s="79"/>
      <c r="NY13" s="79"/>
      <c r="NZ13" s="79"/>
      <c r="OA13" s="79"/>
      <c r="OB13" s="79"/>
      <c r="OC13" s="79"/>
      <c r="OD13" s="79"/>
      <c r="OE13" s="79"/>
      <c r="OF13" s="79"/>
      <c r="OG13" s="79"/>
      <c r="OH13" s="79"/>
      <c r="OI13" s="79"/>
      <c r="OJ13" s="79"/>
      <c r="OK13" s="79"/>
      <c r="OL13" s="79"/>
      <c r="OM13" s="79"/>
      <c r="ON13" s="79"/>
      <c r="OO13" s="79"/>
      <c r="OP13" s="79"/>
      <c r="OQ13" s="79"/>
      <c r="OR13" s="79"/>
      <c r="OS13" s="79"/>
      <c r="OT13" s="79"/>
      <c r="OU13" s="79"/>
      <c r="OV13" s="79"/>
      <c r="OW13" s="79"/>
      <c r="OX13" s="79"/>
      <c r="OY13" s="79"/>
      <c r="OZ13" s="79"/>
      <c r="PA13" s="79"/>
      <c r="PB13" s="79"/>
      <c r="PC13" s="79"/>
      <c r="PD13" s="79"/>
      <c r="PE13" s="79"/>
      <c r="PF13" s="79"/>
      <c r="PG13" s="79"/>
      <c r="PH13" s="79"/>
      <c r="PI13" s="79"/>
      <c r="PJ13" s="79"/>
      <c r="PK13" s="79"/>
      <c r="PL13" s="79"/>
      <c r="PM13" s="79"/>
      <c r="PN13" s="79"/>
      <c r="PO13" s="79"/>
      <c r="PP13" s="79"/>
      <c r="PQ13" s="79"/>
      <c r="PR13" s="79"/>
      <c r="PS13" s="79"/>
      <c r="PT13" s="79"/>
      <c r="PU13" s="79"/>
      <c r="PV13" s="79"/>
      <c r="PW13" s="79"/>
      <c r="PX13" s="79"/>
      <c r="PY13" s="79"/>
      <c r="PZ13" s="79"/>
      <c r="QA13" s="79"/>
      <c r="QB13" s="79"/>
      <c r="QC13" s="79"/>
      <c r="QD13" s="79"/>
      <c r="QE13" s="79"/>
      <c r="QF13" s="79"/>
      <c r="QG13" s="79"/>
      <c r="QH13" s="79"/>
      <c r="QI13" s="79"/>
      <c r="QJ13" s="79"/>
      <c r="QK13" s="79"/>
      <c r="QL13" s="79"/>
      <c r="QM13" s="79"/>
      <c r="QN13" s="79"/>
      <c r="QO13" s="79"/>
      <c r="QP13" s="79"/>
      <c r="QQ13" s="79"/>
      <c r="QR13" s="79"/>
      <c r="QS13" s="79"/>
      <c r="QT13" s="79"/>
      <c r="QU13" s="79"/>
      <c r="QV13" s="79"/>
      <c r="QW13" s="79"/>
      <c r="QX13" s="79"/>
      <c r="QY13" s="79"/>
      <c r="QZ13" s="79"/>
      <c r="RA13" s="79"/>
      <c r="RB13" s="79"/>
      <c r="RC13" s="79"/>
      <c r="RD13" s="79"/>
      <c r="RE13" s="79"/>
      <c r="RF13" s="79"/>
      <c r="RG13" s="79"/>
      <c r="RH13" s="79"/>
      <c r="RI13" s="79"/>
      <c r="RJ13" s="79"/>
      <c r="RK13" s="79"/>
      <c r="RL13" s="79"/>
      <c r="RM13" s="79"/>
      <c r="RN13" s="79"/>
      <c r="RO13" s="79"/>
      <c r="RP13" s="79"/>
      <c r="RQ13" s="79"/>
      <c r="RR13" s="79"/>
      <c r="RS13" s="79"/>
      <c r="RT13" s="79"/>
      <c r="RU13" s="79"/>
      <c r="RV13" s="79"/>
      <c r="RW13" s="79"/>
      <c r="RX13" s="79"/>
      <c r="RY13" s="79"/>
      <c r="RZ13" s="79"/>
      <c r="SA13" s="79"/>
      <c r="SB13" s="79"/>
      <c r="SC13" s="79"/>
      <c r="SD13" s="79"/>
      <c r="SE13" s="79"/>
      <c r="SF13" s="79"/>
      <c r="SG13" s="79"/>
      <c r="SH13" s="79"/>
      <c r="SI13" s="79"/>
      <c r="SJ13" s="79"/>
      <c r="SK13" s="79"/>
      <c r="SL13" s="79"/>
      <c r="SM13" s="79"/>
      <c r="SN13" s="79"/>
      <c r="SO13" s="79"/>
      <c r="SP13" s="79"/>
      <c r="SQ13" s="79"/>
      <c r="SR13" s="79"/>
      <c r="SS13" s="79"/>
      <c r="ST13" s="79"/>
      <c r="SU13" s="79"/>
      <c r="SV13" s="79"/>
      <c r="SW13" s="79"/>
      <c r="SX13" s="79"/>
      <c r="SY13" s="79"/>
      <c r="SZ13" s="79"/>
      <c r="TA13" s="79"/>
      <c r="TB13" s="79"/>
      <c r="TC13" s="79"/>
      <c r="TD13" s="79"/>
      <c r="TE13" s="79"/>
      <c r="TF13" s="79"/>
      <c r="TG13" s="79"/>
      <c r="TH13" s="79"/>
      <c r="TI13" s="79"/>
      <c r="TJ13" s="79"/>
      <c r="TK13" s="79"/>
      <c r="TL13" s="79"/>
      <c r="TM13" s="79"/>
      <c r="TN13" s="79"/>
      <c r="TO13" s="79"/>
      <c r="TP13" s="79"/>
      <c r="TQ13" s="79"/>
      <c r="TR13" s="79"/>
      <c r="TS13" s="79"/>
      <c r="TT13" s="79"/>
      <c r="TU13" s="79"/>
      <c r="TV13" s="79"/>
      <c r="TW13" s="79"/>
      <c r="TX13" s="79"/>
      <c r="TY13" s="79"/>
      <c r="TZ13" s="79"/>
      <c r="UA13" s="79"/>
      <c r="UB13" s="79"/>
      <c r="UC13" s="79"/>
      <c r="UD13" s="79"/>
      <c r="UE13" s="79"/>
      <c r="UF13" s="79"/>
      <c r="UG13" s="79"/>
      <c r="UH13" s="79"/>
      <c r="UI13" s="79"/>
      <c r="UJ13" s="79"/>
      <c r="UK13" s="79"/>
      <c r="UL13" s="79"/>
      <c r="UM13" s="79"/>
      <c r="UN13" s="79"/>
      <c r="UO13" s="79"/>
      <c r="UP13" s="79"/>
      <c r="UQ13" s="79"/>
      <c r="UR13" s="79"/>
      <c r="US13" s="79"/>
      <c r="UT13" s="79"/>
      <c r="UU13" s="79"/>
      <c r="UV13" s="79"/>
      <c r="UW13" s="79"/>
      <c r="UX13" s="79"/>
      <c r="UY13" s="79"/>
      <c r="UZ13" s="79"/>
      <c r="VA13" s="79"/>
      <c r="VB13" s="79"/>
      <c r="VC13" s="79"/>
      <c r="VD13" s="79"/>
      <c r="VE13" s="79"/>
      <c r="VF13" s="79"/>
      <c r="VG13" s="79"/>
      <c r="VH13" s="79"/>
      <c r="VI13" s="79"/>
      <c r="VJ13" s="79"/>
      <c r="VK13" s="79"/>
      <c r="VL13" s="79"/>
      <c r="VM13" s="79"/>
      <c r="VN13" s="79"/>
      <c r="VO13" s="79"/>
    </row>
    <row r="14" spans="1:587" x14ac:dyDescent="0.25">
      <c r="A14" s="81" t="s">
        <v>67</v>
      </c>
      <c r="B14" s="68">
        <v>76.402000000000001</v>
      </c>
      <c r="C14" s="68">
        <v>71.67</v>
      </c>
      <c r="D14" s="68">
        <v>72.463999999999999</v>
      </c>
      <c r="E14" s="68">
        <v>76.222999999999999</v>
      </c>
      <c r="F14" s="68">
        <v>88.159000000000006</v>
      </c>
      <c r="Q14" s="98">
        <f>B14-'[1]DoF Dept DELs'!J44</f>
        <v>0</v>
      </c>
      <c r="R14" s="98">
        <f>C14-'[1]DoF Dept DELs'!K44</f>
        <v>0</v>
      </c>
      <c r="S14" s="98">
        <f>D14-'[1]DoF Dept DELs'!L44</f>
        <v>0</v>
      </c>
      <c r="T14" s="98">
        <f>E14-'[1]DoF Dept DELs'!M44</f>
        <v>0</v>
      </c>
      <c r="U14" s="98">
        <f>F14-'[1]DoF Dept DELs'!N44</f>
        <v>0</v>
      </c>
    </row>
    <row r="15" spans="1:587" x14ac:dyDescent="0.25">
      <c r="A15" s="68" t="s">
        <v>68</v>
      </c>
      <c r="B15" s="68">
        <v>15.314</v>
      </c>
      <c r="C15" s="68">
        <v>13.331</v>
      </c>
      <c r="D15" s="68">
        <v>12.215999999999999</v>
      </c>
      <c r="E15" s="68">
        <v>10.497</v>
      </c>
      <c r="F15" s="68">
        <v>12.398</v>
      </c>
      <c r="Q15" s="98">
        <f>B15-'[1]DoF Dept DELs'!J46</f>
        <v>0</v>
      </c>
      <c r="R15" s="98">
        <f>C15-'[1]DoF Dept DELs'!K46</f>
        <v>0</v>
      </c>
      <c r="S15" s="98">
        <f>D15-'[1]DoF Dept DELs'!L46</f>
        <v>0</v>
      </c>
      <c r="T15" s="98">
        <f>E15-'[1]DoF Dept DELs'!M46</f>
        <v>0</v>
      </c>
      <c r="U15" s="98">
        <f>F15-'[1]DoF Dept DELs'!N46</f>
        <v>0</v>
      </c>
    </row>
    <row r="16" spans="1:587" ht="17.25" x14ac:dyDescent="0.25">
      <c r="A16" s="309" t="s">
        <v>123</v>
      </c>
      <c r="B16" s="68">
        <v>1.8560000000000001</v>
      </c>
      <c r="C16" s="68">
        <v>2.2250000000000001</v>
      </c>
      <c r="D16" s="68">
        <v>4.1310000000000002</v>
      </c>
      <c r="E16" s="68">
        <v>5.7009999999999996</v>
      </c>
      <c r="F16" s="68">
        <v>3.6970000000000001</v>
      </c>
      <c r="Q16" s="98">
        <f>B16-'[1]DoF Dept DELs'!J45</f>
        <v>0</v>
      </c>
      <c r="R16" s="98">
        <f>C16-'[1]DoF Dept DELs'!K45</f>
        <v>0</v>
      </c>
      <c r="S16" s="98">
        <f>D16-'[1]DoF Dept DELs'!L45</f>
        <v>0</v>
      </c>
      <c r="T16" s="98">
        <f>E16-'[1]DoF Dept DELs'!M45</f>
        <v>0</v>
      </c>
      <c r="U16" s="98">
        <f>F16-'[1]DoF Dept DELs'!N45</f>
        <v>0</v>
      </c>
    </row>
    <row r="17" spans="1:587" hidden="1" outlineLevel="1" x14ac:dyDescent="0.25">
      <c r="A17" s="82" t="s">
        <v>70</v>
      </c>
      <c r="B17" s="91"/>
      <c r="C17" s="91"/>
      <c r="D17" s="91"/>
      <c r="E17" s="91"/>
      <c r="F17" s="91"/>
      <c r="Q17" s="99"/>
      <c r="R17" s="99"/>
      <c r="S17" s="99"/>
      <c r="T17" s="99"/>
      <c r="U17" s="99"/>
    </row>
    <row r="18" spans="1:587" hidden="1" outlineLevel="1" x14ac:dyDescent="0.25">
      <c r="A18" s="102" t="s">
        <v>71</v>
      </c>
      <c r="B18" s="91">
        <v>0.122</v>
      </c>
      <c r="C18" s="91">
        <v>9.0999999999999998E-2</v>
      </c>
      <c r="D18" s="91">
        <v>7.0000000000000001E-3</v>
      </c>
      <c r="E18" s="91">
        <v>0.51300000000000001</v>
      </c>
      <c r="F18" s="91">
        <v>0.13800000000000001</v>
      </c>
      <c r="J18" s="73" t="s">
        <v>124</v>
      </c>
      <c r="Q18" s="99">
        <f>B18-('[1]DoF Minor dept DELs'!J29+'[1]DoF Minor dept DELs'!J34)</f>
        <v>0</v>
      </c>
      <c r="R18" s="99">
        <f>C18-('[1]DoF Minor dept DELs'!K29+'[1]DoF Minor dept DELs'!K34)</f>
        <v>0</v>
      </c>
      <c r="S18" s="99">
        <f>D18-('[1]DoF Minor dept DELs'!L29+'[1]DoF Minor dept DELs'!L34)</f>
        <v>0</v>
      </c>
      <c r="T18" s="99">
        <f>E18-('[1]DoF Minor dept DELs'!M29+'[1]DoF Minor dept DELs'!M34)</f>
        <v>0</v>
      </c>
      <c r="U18" s="99">
        <f>F18-('[1]DoF Minor dept DELs'!N29+'[1]DoF Minor dept DELs'!N34)</f>
        <v>0</v>
      </c>
    </row>
    <row r="19" spans="1:587" hidden="1" outlineLevel="1" x14ac:dyDescent="0.25">
      <c r="A19" s="102" t="s">
        <v>72</v>
      </c>
      <c r="B19" s="91">
        <v>0.154</v>
      </c>
      <c r="C19" s="91">
        <v>0.92900000000000005</v>
      </c>
      <c r="D19" s="91">
        <v>0.39600000000000002</v>
      </c>
      <c r="E19" s="91">
        <v>2.7759999999999998</v>
      </c>
      <c r="F19" s="91">
        <v>3.0449999999999999</v>
      </c>
      <c r="J19" s="73" t="s">
        <v>114</v>
      </c>
      <c r="Q19" s="99">
        <f>B19-'[1]DoF Minor dept DELs'!J31</f>
        <v>0</v>
      </c>
      <c r="R19" s="99">
        <f>C19-'[1]DoF Minor dept DELs'!K31</f>
        <v>0</v>
      </c>
      <c r="S19" s="99">
        <f>D19-'[1]DoF Minor dept DELs'!L31</f>
        <v>0</v>
      </c>
      <c r="T19" s="99">
        <f>E19-'[1]DoF Minor dept DELs'!M31</f>
        <v>0</v>
      </c>
      <c r="U19" s="99">
        <f>F19-'[1]DoF Minor dept DELs'!N31</f>
        <v>0</v>
      </c>
    </row>
    <row r="20" spans="1:587" hidden="1" outlineLevel="1" x14ac:dyDescent="0.25">
      <c r="A20" s="102" t="s">
        <v>73</v>
      </c>
      <c r="B20" s="91">
        <v>0.40600000000000003</v>
      </c>
      <c r="C20" s="91">
        <v>0.52700000000000002</v>
      </c>
      <c r="D20" s="91">
        <v>3.3570000000000002</v>
      </c>
      <c r="E20" s="91">
        <v>1.99</v>
      </c>
      <c r="F20" s="91">
        <v>4.2999999999999997E-2</v>
      </c>
      <c r="J20" s="73" t="s">
        <v>125</v>
      </c>
      <c r="Q20" s="99">
        <f>B20-('[1]DoF Minor dept DELs'!J27+'[1]DoF Minor dept DELs'!J33)</f>
        <v>0</v>
      </c>
      <c r="R20" s="99">
        <f>C20-('[1]DoF Minor dept DELs'!K27+'[1]DoF Minor dept DELs'!K33)</f>
        <v>0</v>
      </c>
      <c r="S20" s="99">
        <f>D20-('[1]DoF Minor dept DELs'!L27+'[1]DoF Minor dept DELs'!L33)</f>
        <v>0</v>
      </c>
      <c r="T20" s="99">
        <f>E20-('[1]DoF Minor dept DELs'!M27+'[1]DoF Minor dept DELs'!M33)</f>
        <v>0</v>
      </c>
      <c r="U20" s="99">
        <f>F20-('[1]DoF Minor dept DELs'!N27+'[1]DoF Minor dept DELs'!N33)</f>
        <v>0</v>
      </c>
    </row>
    <row r="21" spans="1:587" hidden="1" outlineLevel="1" x14ac:dyDescent="0.25">
      <c r="A21" s="102" t="s">
        <v>74</v>
      </c>
      <c r="B21" s="91">
        <v>6.0000000000000001E-3</v>
      </c>
      <c r="C21" s="91">
        <v>5.0000000000000001E-3</v>
      </c>
      <c r="D21" s="91">
        <v>0.02</v>
      </c>
      <c r="E21" s="91">
        <v>1.9E-2</v>
      </c>
      <c r="F21" s="91">
        <v>0.02</v>
      </c>
      <c r="J21" s="73" t="s">
        <v>116</v>
      </c>
      <c r="Q21" s="99">
        <f>B21-'[1]DoF Minor dept DELs'!J30</f>
        <v>0</v>
      </c>
      <c r="R21" s="99">
        <f>C21-'[1]DoF Minor dept DELs'!K30</f>
        <v>0</v>
      </c>
      <c r="S21" s="99">
        <f>D21-'[1]DoF Minor dept DELs'!L30</f>
        <v>0</v>
      </c>
      <c r="T21" s="99">
        <f>E21-'[1]DoF Minor dept DELs'!M30</f>
        <v>0</v>
      </c>
      <c r="U21" s="99">
        <f>F21-'[1]DoF Minor dept DELs'!N30</f>
        <v>0</v>
      </c>
    </row>
    <row r="22" spans="1:587" hidden="1" outlineLevel="1" x14ac:dyDescent="0.25">
      <c r="A22" s="102" t="s">
        <v>75</v>
      </c>
      <c r="B22" s="91">
        <v>0.64100000000000001</v>
      </c>
      <c r="C22" s="91">
        <v>2.5000000000000001E-2</v>
      </c>
      <c r="D22" s="91">
        <v>2E-3</v>
      </c>
      <c r="E22" s="91">
        <v>4.5999999999999999E-2</v>
      </c>
      <c r="F22" s="91">
        <v>1.6E-2</v>
      </c>
      <c r="J22" s="73" t="s">
        <v>117</v>
      </c>
      <c r="Q22" s="99">
        <f>B22-'[1]DoF Minor dept DELs'!J32</f>
        <v>0</v>
      </c>
      <c r="R22" s="99">
        <f>C22-'[1]DoF Minor dept DELs'!K32</f>
        <v>0</v>
      </c>
      <c r="S22" s="99">
        <f>D22-'[1]DoF Minor dept DELs'!L32</f>
        <v>0</v>
      </c>
      <c r="T22" s="99">
        <f>E22-'[1]DoF Minor dept DELs'!M32</f>
        <v>0</v>
      </c>
      <c r="U22" s="99">
        <f>F22-'[1]DoF Minor dept DELs'!N32</f>
        <v>0</v>
      </c>
    </row>
    <row r="23" spans="1:587" hidden="1" outlineLevel="1" x14ac:dyDescent="0.25">
      <c r="A23" s="102" t="s">
        <v>76</v>
      </c>
      <c r="B23" s="91">
        <v>0.52700000000000002</v>
      </c>
      <c r="C23" s="91">
        <v>0.64800000000000002</v>
      </c>
      <c r="D23" s="91">
        <v>0.34899999999999998</v>
      </c>
      <c r="E23" s="91">
        <v>0.35699999999999998</v>
      </c>
      <c r="F23" s="91">
        <v>0.435</v>
      </c>
      <c r="J23" s="73" t="s">
        <v>118</v>
      </c>
      <c r="Q23" s="99">
        <f>B23-'[1]DoF Minor dept DELs'!J28</f>
        <v>0</v>
      </c>
      <c r="R23" s="99">
        <f>C23-'[1]DoF Minor dept DELs'!K28</f>
        <v>0</v>
      </c>
      <c r="S23" s="99">
        <f>D23-'[1]DoF Minor dept DELs'!L28</f>
        <v>0</v>
      </c>
      <c r="T23" s="99">
        <f>E23-'[1]DoF Minor dept DELs'!M28</f>
        <v>0</v>
      </c>
      <c r="U23" s="99">
        <f>F23-'[1]DoF Minor dept DELs'!N28</f>
        <v>0</v>
      </c>
    </row>
    <row r="24" spans="1:587" s="41" customFormat="1" collapsed="1" x14ac:dyDescent="0.25">
      <c r="A24" s="125" t="s">
        <v>126</v>
      </c>
      <c r="B24" s="126">
        <v>1399.64</v>
      </c>
      <c r="C24" s="126">
        <v>1625.268</v>
      </c>
      <c r="D24" s="126">
        <v>1898.0229999999999</v>
      </c>
      <c r="E24" s="126">
        <v>2065.37</v>
      </c>
      <c r="F24" s="126">
        <v>2266.2550000000001</v>
      </c>
      <c r="Q24" s="98">
        <f>B24-'[1]DoF Dept DELs'!J49</f>
        <v>0</v>
      </c>
      <c r="R24" s="98">
        <f>C24-'[1]DoF Dept DELs'!K49</f>
        <v>0</v>
      </c>
      <c r="S24" s="98">
        <f>D24-'[1]DoF Dept DELs'!L49</f>
        <v>0</v>
      </c>
      <c r="T24" s="98">
        <f>E24-'[1]DoF Dept DELs'!M49</f>
        <v>0</v>
      </c>
      <c r="U24" s="98">
        <f>F24-'[1]DoF Dept DELs'!N49</f>
        <v>0</v>
      </c>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c r="IW24" s="112"/>
      <c r="IX24" s="112"/>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2"/>
      <c r="NJ24" s="112"/>
      <c r="NK24" s="112"/>
      <c r="NL24" s="112"/>
      <c r="NM24" s="112"/>
      <c r="NN24" s="112"/>
      <c r="NO24" s="112"/>
      <c r="NP24" s="112"/>
      <c r="NQ24" s="112"/>
      <c r="NR24" s="112"/>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2"/>
      <c r="SD24" s="112"/>
      <c r="SE24" s="112"/>
      <c r="SF24" s="112"/>
      <c r="SG24" s="112"/>
      <c r="SH24" s="112"/>
      <c r="SI24" s="112"/>
      <c r="SJ24" s="112"/>
      <c r="SK24" s="112"/>
      <c r="SL24" s="112"/>
      <c r="SM24" s="112"/>
      <c r="SN24" s="112"/>
      <c r="SO24" s="112"/>
      <c r="SP24" s="112"/>
      <c r="SQ24" s="112"/>
      <c r="SR24" s="112"/>
      <c r="SS24" s="112"/>
      <c r="ST24" s="112"/>
      <c r="SU24" s="112"/>
      <c r="SV24" s="112"/>
      <c r="SW24" s="112"/>
      <c r="SX24" s="112"/>
      <c r="SY24" s="112"/>
      <c r="SZ24" s="112"/>
      <c r="TA24" s="112"/>
      <c r="TB24" s="112"/>
      <c r="TC24" s="112"/>
      <c r="TD24" s="112"/>
      <c r="TE24" s="112"/>
      <c r="TF24" s="112"/>
      <c r="TG24" s="112"/>
      <c r="TH24" s="112"/>
      <c r="TI24" s="112"/>
      <c r="TJ24" s="112"/>
      <c r="TK24" s="112"/>
      <c r="TL24" s="112"/>
      <c r="TM24" s="112"/>
      <c r="TN24" s="112"/>
      <c r="TO24" s="112"/>
      <c r="TP24" s="112"/>
      <c r="TQ24" s="112"/>
      <c r="TR24" s="112"/>
      <c r="TS24" s="112"/>
      <c r="TT24" s="112"/>
      <c r="TU24" s="112"/>
      <c r="TV24" s="112"/>
      <c r="TW24" s="112"/>
      <c r="TX24" s="112"/>
      <c r="TY24" s="112"/>
      <c r="TZ24" s="112"/>
      <c r="UA24" s="112"/>
      <c r="UB24" s="112"/>
      <c r="UC24" s="112"/>
      <c r="UD24" s="112"/>
      <c r="UE24" s="112"/>
      <c r="UF24" s="112"/>
      <c r="UG24" s="112"/>
      <c r="UH24" s="112"/>
      <c r="UI24" s="112"/>
      <c r="UJ24" s="112"/>
      <c r="UK24" s="112"/>
      <c r="UL24" s="112"/>
      <c r="UM24" s="112"/>
      <c r="UN24" s="112"/>
      <c r="UO24" s="112"/>
      <c r="UP24" s="112"/>
      <c r="UQ24" s="112"/>
      <c r="UR24" s="112"/>
      <c r="US24" s="112"/>
      <c r="UT24" s="112"/>
      <c r="UU24" s="112"/>
      <c r="UV24" s="112"/>
      <c r="UW24" s="112"/>
      <c r="UX24" s="112"/>
      <c r="UY24" s="112"/>
      <c r="UZ24" s="112"/>
      <c r="VA24" s="112"/>
      <c r="VB24" s="112"/>
      <c r="VC24" s="112"/>
      <c r="VD24" s="112"/>
      <c r="VE24" s="112"/>
      <c r="VF24" s="112"/>
      <c r="VG24" s="112"/>
      <c r="VH24" s="112"/>
      <c r="VI24" s="112"/>
      <c r="VJ24" s="112"/>
      <c r="VK24" s="112"/>
      <c r="VL24" s="112"/>
      <c r="VM24" s="112"/>
      <c r="VN24" s="112"/>
      <c r="VO24" s="112"/>
    </row>
    <row r="25" spans="1:587" ht="9.75" customHeight="1" x14ac:dyDescent="0.25">
      <c r="A25" s="283"/>
      <c r="B25" s="74"/>
      <c r="C25" s="74"/>
      <c r="D25" s="74"/>
      <c r="E25" s="74"/>
      <c r="F25" s="74"/>
      <c r="Q25" s="325"/>
      <c r="R25" s="325"/>
      <c r="S25" s="325"/>
      <c r="T25" s="325"/>
      <c r="U25" s="3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row>
    <row r="26" spans="1:587" x14ac:dyDescent="0.25">
      <c r="A26" s="108" t="s">
        <v>120</v>
      </c>
    </row>
    <row r="27" spans="1:587" ht="24.75" customHeight="1" x14ac:dyDescent="0.25">
      <c r="A27" s="373" t="s">
        <v>127</v>
      </c>
      <c r="B27" s="373"/>
      <c r="C27" s="373"/>
      <c r="D27" s="373"/>
      <c r="E27" s="373"/>
      <c r="F27" s="373"/>
    </row>
    <row r="28" spans="1:587" ht="90" customHeight="1" x14ac:dyDescent="0.25">
      <c r="A28" s="373" t="s">
        <v>128</v>
      </c>
      <c r="B28" s="373"/>
      <c r="C28" s="373"/>
      <c r="D28" s="373"/>
      <c r="E28" s="373"/>
      <c r="F28" s="373"/>
    </row>
    <row r="29" spans="1:587" x14ac:dyDescent="0.25">
      <c r="A29" s="310" t="s">
        <v>279</v>
      </c>
    </row>
    <row r="30" spans="1:587" x14ac:dyDescent="0.25">
      <c r="A30" s="283"/>
      <c r="B30" s="74"/>
      <c r="C30" s="74"/>
      <c r="D30" s="74"/>
      <c r="E30" s="74"/>
      <c r="F30" s="74"/>
      <c r="Q30" s="325"/>
      <c r="R30" s="325"/>
      <c r="S30" s="325"/>
      <c r="T30" s="325"/>
      <c r="U30" s="325"/>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row>
    <row r="31" spans="1:587" ht="21" x14ac:dyDescent="0.25">
      <c r="A31" s="338" t="s">
        <v>129</v>
      </c>
      <c r="B31" s="74"/>
      <c r="C31" s="74"/>
      <c r="D31" s="74"/>
      <c r="E31" s="74"/>
      <c r="F31" s="74"/>
      <c r="Q31" s="325"/>
      <c r="R31" s="325"/>
      <c r="S31" s="325"/>
      <c r="T31" s="325"/>
      <c r="U31" s="325"/>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row>
    <row r="32" spans="1:587" ht="6.75" customHeight="1" x14ac:dyDescent="0.25">
      <c r="A32" s="258"/>
      <c r="B32" s="74"/>
      <c r="C32" s="74"/>
      <c r="D32" s="74"/>
      <c r="E32" s="74"/>
      <c r="F32" s="74"/>
      <c r="Q32" s="325"/>
      <c r="R32" s="325"/>
      <c r="S32" s="325"/>
      <c r="T32" s="325"/>
      <c r="U32" s="325"/>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row>
    <row r="33" spans="1:587" x14ac:dyDescent="0.25">
      <c r="A33" s="167" t="s">
        <v>105</v>
      </c>
      <c r="B33" s="165" t="s">
        <v>94</v>
      </c>
      <c r="C33" s="165" t="s">
        <v>95</v>
      </c>
      <c r="D33" s="165" t="s">
        <v>96</v>
      </c>
      <c r="E33" s="165" t="s">
        <v>97</v>
      </c>
      <c r="F33" s="165" t="s">
        <v>98</v>
      </c>
      <c r="Q33" s="325"/>
      <c r="R33" s="325"/>
      <c r="S33" s="325"/>
      <c r="T33" s="325"/>
      <c r="U33" s="325"/>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row>
    <row r="34" spans="1:587" ht="30" x14ac:dyDescent="0.25">
      <c r="A34" s="264"/>
      <c r="B34" s="265" t="s">
        <v>99</v>
      </c>
      <c r="C34" s="265" t="s">
        <v>99</v>
      </c>
      <c r="D34" s="265" t="s">
        <v>99</v>
      </c>
      <c r="E34" s="265" t="s">
        <v>99</v>
      </c>
      <c r="F34" s="265" t="s">
        <v>100</v>
      </c>
      <c r="Q34" s="325"/>
      <c r="R34" s="325"/>
      <c r="S34" s="325"/>
      <c r="T34" s="325"/>
      <c r="U34" s="325"/>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row>
    <row r="35" spans="1:587" x14ac:dyDescent="0.25">
      <c r="A35" s="112" t="s">
        <v>130</v>
      </c>
      <c r="B35" s="68">
        <f>B24</f>
        <v>1399.64</v>
      </c>
      <c r="C35" s="68">
        <f>C24</f>
        <v>1625.268</v>
      </c>
      <c r="D35" s="68">
        <f>D24</f>
        <v>1898.0229999999999</v>
      </c>
      <c r="E35" s="68">
        <f>E24</f>
        <v>2065.37</v>
      </c>
      <c r="F35" s="68">
        <f>F24</f>
        <v>2266.2550000000001</v>
      </c>
      <c r="Q35" s="95"/>
      <c r="R35" s="95"/>
      <c r="S35" s="95"/>
      <c r="T35" s="95"/>
      <c r="U35" s="95"/>
    </row>
    <row r="36" spans="1:587" ht="17.25" x14ac:dyDescent="0.25">
      <c r="A36" s="309" t="s">
        <v>131</v>
      </c>
      <c r="B36" s="68">
        <v>-9.5869999999999997</v>
      </c>
      <c r="C36" s="68">
        <v>0</v>
      </c>
      <c r="D36" s="68">
        <v>-80</v>
      </c>
      <c r="E36" s="68">
        <v>-200</v>
      </c>
      <c r="F36" s="68">
        <v>-150</v>
      </c>
      <c r="Q36" s="99">
        <f>B36-'[1]Other stuff in PESA DELs'!J14</f>
        <v>0</v>
      </c>
      <c r="R36" s="99">
        <f>C36-'[1]Other stuff in PESA DELs'!K14</f>
        <v>0</v>
      </c>
      <c r="S36" s="99">
        <f>D36-'[1]Other stuff in PESA DELs'!L14</f>
        <v>0</v>
      </c>
      <c r="T36" s="99">
        <f>E36-'[1]Other stuff in PESA DELs'!M14</f>
        <v>0</v>
      </c>
      <c r="U36" s="99">
        <f>F36-'[1]Other stuff in PESA DELs'!N14</f>
        <v>0</v>
      </c>
    </row>
    <row r="37" spans="1:587" s="41" customFormat="1" x14ac:dyDescent="0.25">
      <c r="A37" s="127" t="s">
        <v>132</v>
      </c>
      <c r="B37" s="126">
        <f>SUM(B35:B36)</f>
        <v>1390.0530000000001</v>
      </c>
      <c r="C37" s="126">
        <f t="shared" ref="C37:F37" si="0">SUM(C35:C36)</f>
        <v>1625.268</v>
      </c>
      <c r="D37" s="126">
        <f t="shared" si="0"/>
        <v>1818.0229999999999</v>
      </c>
      <c r="E37" s="126">
        <f t="shared" si="0"/>
        <v>1865.37</v>
      </c>
      <c r="F37" s="126">
        <f t="shared" si="0"/>
        <v>2116.2550000000001</v>
      </c>
      <c r="G37" s="70"/>
      <c r="J37" s="93"/>
      <c r="Q37" s="100">
        <f>B37-'[1]PESA DELs'!J52</f>
        <v>0</v>
      </c>
      <c r="R37" s="100">
        <f>C37-'[1]PESA DELs'!K52</f>
        <v>0</v>
      </c>
      <c r="S37" s="100">
        <f>D37-'[1]PESA DELs'!L52</f>
        <v>0</v>
      </c>
      <c r="T37" s="100">
        <f>E37-'[1]PESA DELs'!M52</f>
        <v>0</v>
      </c>
      <c r="U37" s="100">
        <f>F37-'[1]PESA DELs'!N52</f>
        <v>0</v>
      </c>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c r="IW37" s="112"/>
      <c r="IX37" s="112"/>
      <c r="IY37" s="112"/>
      <c r="IZ37" s="112"/>
      <c r="JA37" s="112"/>
      <c r="JB37" s="112"/>
      <c r="JC37" s="112"/>
      <c r="JD37" s="112"/>
      <c r="JE37" s="112"/>
      <c r="JF37" s="112"/>
      <c r="JG37" s="112"/>
      <c r="JH37" s="112"/>
      <c r="JI37" s="112"/>
      <c r="JJ37" s="112"/>
      <c r="JK37" s="112"/>
      <c r="JL37" s="112"/>
      <c r="JM37" s="112"/>
      <c r="JN37" s="112"/>
      <c r="JO37" s="112"/>
      <c r="JP37" s="112"/>
      <c r="JQ37" s="112"/>
      <c r="JR37" s="112"/>
      <c r="JS37" s="112"/>
      <c r="JT37" s="112"/>
      <c r="JU37" s="112"/>
      <c r="JV37" s="112"/>
      <c r="JW37" s="112"/>
      <c r="JX37" s="112"/>
      <c r="JY37" s="112"/>
      <c r="JZ37" s="112"/>
      <c r="KA37" s="112"/>
      <c r="KB37" s="112"/>
      <c r="KC37" s="112"/>
      <c r="KD37" s="112"/>
      <c r="KE37" s="112"/>
      <c r="KF37" s="112"/>
      <c r="KG37" s="112"/>
      <c r="KH37" s="112"/>
      <c r="KI37" s="112"/>
      <c r="KJ37" s="112"/>
      <c r="KK37" s="112"/>
      <c r="KL37" s="112"/>
      <c r="KM37" s="112"/>
      <c r="KN37" s="112"/>
      <c r="KO37" s="112"/>
      <c r="KP37" s="112"/>
      <c r="KQ37" s="112"/>
      <c r="KR37" s="112"/>
      <c r="KS37" s="112"/>
      <c r="KT37" s="112"/>
      <c r="KU37" s="112"/>
      <c r="KV37" s="112"/>
      <c r="KW37" s="112"/>
      <c r="KX37" s="112"/>
      <c r="KY37" s="112"/>
      <c r="KZ37" s="112"/>
      <c r="LA37" s="112"/>
      <c r="LB37" s="112"/>
      <c r="LC37" s="112"/>
      <c r="LD37" s="112"/>
      <c r="LE37" s="112"/>
      <c r="LF37" s="112"/>
      <c r="LG37" s="112"/>
      <c r="LH37" s="112"/>
      <c r="LI37" s="112"/>
      <c r="LJ37" s="112"/>
      <c r="LK37" s="112"/>
      <c r="LL37" s="112"/>
      <c r="LM37" s="112"/>
      <c r="LN37" s="112"/>
      <c r="LO37" s="112"/>
      <c r="LP37" s="112"/>
      <c r="LQ37" s="112"/>
      <c r="LR37" s="112"/>
      <c r="LS37" s="112"/>
      <c r="LT37" s="112"/>
      <c r="LU37" s="112"/>
      <c r="LV37" s="112"/>
      <c r="LW37" s="112"/>
      <c r="LX37" s="112"/>
      <c r="LY37" s="112"/>
      <c r="LZ37" s="112"/>
      <c r="MA37" s="112"/>
      <c r="MB37" s="112"/>
      <c r="MC37" s="112"/>
      <c r="MD37" s="112"/>
      <c r="ME37" s="112"/>
      <c r="MF37" s="112"/>
      <c r="MG37" s="112"/>
      <c r="MH37" s="112"/>
      <c r="MI37" s="112"/>
      <c r="MJ37" s="112"/>
      <c r="MK37" s="112"/>
      <c r="ML37" s="112"/>
      <c r="MM37" s="112"/>
      <c r="MN37" s="112"/>
      <c r="MO37" s="112"/>
      <c r="MP37" s="112"/>
      <c r="MQ37" s="112"/>
      <c r="MR37" s="112"/>
      <c r="MS37" s="112"/>
      <c r="MT37" s="112"/>
      <c r="MU37" s="112"/>
      <c r="MV37" s="112"/>
      <c r="MW37" s="112"/>
      <c r="MX37" s="112"/>
      <c r="MY37" s="112"/>
      <c r="MZ37" s="112"/>
      <c r="NA37" s="112"/>
      <c r="NB37" s="112"/>
      <c r="NC37" s="112"/>
      <c r="ND37" s="112"/>
      <c r="NE37" s="112"/>
      <c r="NF37" s="112"/>
      <c r="NG37" s="112"/>
      <c r="NH37" s="112"/>
      <c r="NI37" s="112"/>
      <c r="NJ37" s="112"/>
      <c r="NK37" s="112"/>
      <c r="NL37" s="112"/>
      <c r="NM37" s="112"/>
      <c r="NN37" s="112"/>
      <c r="NO37" s="112"/>
      <c r="NP37" s="112"/>
      <c r="NQ37" s="112"/>
      <c r="NR37" s="112"/>
      <c r="NS37" s="112"/>
      <c r="NT37" s="112"/>
      <c r="NU37" s="112"/>
      <c r="NV37" s="112"/>
      <c r="NW37" s="112"/>
      <c r="NX37" s="112"/>
      <c r="NY37" s="112"/>
      <c r="NZ37" s="112"/>
      <c r="OA37" s="112"/>
      <c r="OB37" s="112"/>
      <c r="OC37" s="112"/>
      <c r="OD37" s="112"/>
      <c r="OE37" s="112"/>
      <c r="OF37" s="112"/>
      <c r="OG37" s="112"/>
      <c r="OH37" s="112"/>
      <c r="OI37" s="112"/>
      <c r="OJ37" s="112"/>
      <c r="OK37" s="112"/>
      <c r="OL37" s="112"/>
      <c r="OM37" s="112"/>
      <c r="ON37" s="112"/>
      <c r="OO37" s="112"/>
      <c r="OP37" s="112"/>
      <c r="OQ37" s="112"/>
      <c r="OR37" s="112"/>
      <c r="OS37" s="112"/>
      <c r="OT37" s="112"/>
      <c r="OU37" s="112"/>
      <c r="OV37" s="112"/>
      <c r="OW37" s="112"/>
      <c r="OX37" s="112"/>
      <c r="OY37" s="112"/>
      <c r="OZ37" s="112"/>
      <c r="PA37" s="112"/>
      <c r="PB37" s="112"/>
      <c r="PC37" s="112"/>
      <c r="PD37" s="112"/>
      <c r="PE37" s="112"/>
      <c r="PF37" s="112"/>
      <c r="PG37" s="112"/>
      <c r="PH37" s="112"/>
      <c r="PI37" s="112"/>
      <c r="PJ37" s="112"/>
      <c r="PK37" s="112"/>
      <c r="PL37" s="112"/>
      <c r="PM37" s="112"/>
      <c r="PN37" s="112"/>
      <c r="PO37" s="112"/>
      <c r="PP37" s="112"/>
      <c r="PQ37" s="112"/>
      <c r="PR37" s="112"/>
      <c r="PS37" s="112"/>
      <c r="PT37" s="112"/>
      <c r="PU37" s="112"/>
      <c r="PV37" s="112"/>
      <c r="PW37" s="112"/>
      <c r="PX37" s="112"/>
      <c r="PY37" s="112"/>
      <c r="PZ37" s="112"/>
      <c r="QA37" s="112"/>
      <c r="QB37" s="112"/>
      <c r="QC37" s="112"/>
      <c r="QD37" s="112"/>
      <c r="QE37" s="112"/>
      <c r="QF37" s="112"/>
      <c r="QG37" s="112"/>
      <c r="QH37" s="112"/>
      <c r="QI37" s="112"/>
      <c r="QJ37" s="112"/>
      <c r="QK37" s="112"/>
      <c r="QL37" s="112"/>
      <c r="QM37" s="112"/>
      <c r="QN37" s="112"/>
      <c r="QO37" s="112"/>
      <c r="QP37" s="112"/>
      <c r="QQ37" s="112"/>
      <c r="QR37" s="112"/>
      <c r="QS37" s="112"/>
      <c r="QT37" s="112"/>
      <c r="QU37" s="112"/>
      <c r="QV37" s="112"/>
      <c r="QW37" s="112"/>
      <c r="QX37" s="112"/>
      <c r="QY37" s="112"/>
      <c r="QZ37" s="112"/>
      <c r="RA37" s="112"/>
      <c r="RB37" s="112"/>
      <c r="RC37" s="112"/>
      <c r="RD37" s="112"/>
      <c r="RE37" s="112"/>
      <c r="RF37" s="112"/>
      <c r="RG37" s="112"/>
      <c r="RH37" s="112"/>
      <c r="RI37" s="112"/>
      <c r="RJ37" s="112"/>
      <c r="RK37" s="112"/>
      <c r="RL37" s="112"/>
      <c r="RM37" s="112"/>
      <c r="RN37" s="112"/>
      <c r="RO37" s="112"/>
      <c r="RP37" s="112"/>
      <c r="RQ37" s="112"/>
      <c r="RR37" s="112"/>
      <c r="RS37" s="112"/>
      <c r="RT37" s="112"/>
      <c r="RU37" s="112"/>
      <c r="RV37" s="112"/>
      <c r="RW37" s="112"/>
      <c r="RX37" s="112"/>
      <c r="RY37" s="112"/>
      <c r="RZ37" s="112"/>
      <c r="SA37" s="112"/>
      <c r="SB37" s="112"/>
      <c r="SC37" s="112"/>
      <c r="SD37" s="112"/>
      <c r="SE37" s="112"/>
      <c r="SF37" s="112"/>
      <c r="SG37" s="112"/>
      <c r="SH37" s="112"/>
      <c r="SI37" s="112"/>
      <c r="SJ37" s="112"/>
      <c r="SK37" s="112"/>
      <c r="SL37" s="112"/>
      <c r="SM37" s="112"/>
      <c r="SN37" s="112"/>
      <c r="SO37" s="112"/>
      <c r="SP37" s="112"/>
      <c r="SQ37" s="112"/>
      <c r="SR37" s="112"/>
      <c r="SS37" s="112"/>
      <c r="ST37" s="112"/>
      <c r="SU37" s="112"/>
      <c r="SV37" s="112"/>
      <c r="SW37" s="112"/>
      <c r="SX37" s="112"/>
      <c r="SY37" s="112"/>
      <c r="SZ37" s="112"/>
      <c r="TA37" s="112"/>
      <c r="TB37" s="112"/>
      <c r="TC37" s="112"/>
      <c r="TD37" s="112"/>
      <c r="TE37" s="112"/>
      <c r="TF37" s="112"/>
      <c r="TG37" s="112"/>
      <c r="TH37" s="112"/>
      <c r="TI37" s="112"/>
      <c r="TJ37" s="112"/>
      <c r="TK37" s="112"/>
      <c r="TL37" s="112"/>
      <c r="TM37" s="112"/>
      <c r="TN37" s="112"/>
      <c r="TO37" s="112"/>
      <c r="TP37" s="112"/>
      <c r="TQ37" s="112"/>
      <c r="TR37" s="112"/>
      <c r="TS37" s="112"/>
      <c r="TT37" s="112"/>
      <c r="TU37" s="112"/>
      <c r="TV37" s="112"/>
      <c r="TW37" s="112"/>
      <c r="TX37" s="112"/>
      <c r="TY37" s="112"/>
      <c r="TZ37" s="112"/>
      <c r="UA37" s="112"/>
      <c r="UB37" s="112"/>
      <c r="UC37" s="112"/>
      <c r="UD37" s="112"/>
      <c r="UE37" s="112"/>
      <c r="UF37" s="112"/>
      <c r="UG37" s="112"/>
      <c r="UH37" s="112"/>
      <c r="UI37" s="112"/>
      <c r="UJ37" s="112"/>
      <c r="UK37" s="112"/>
      <c r="UL37" s="112"/>
      <c r="UM37" s="112"/>
      <c r="UN37" s="112"/>
      <c r="UO37" s="112"/>
      <c r="UP37" s="112"/>
      <c r="UQ37" s="112"/>
      <c r="UR37" s="112"/>
      <c r="US37" s="112"/>
      <c r="UT37" s="112"/>
      <c r="UU37" s="112"/>
      <c r="UV37" s="112"/>
      <c r="UW37" s="112"/>
      <c r="UX37" s="112"/>
      <c r="UY37" s="112"/>
      <c r="UZ37" s="112"/>
      <c r="VA37" s="112"/>
      <c r="VB37" s="112"/>
      <c r="VC37" s="112"/>
      <c r="VD37" s="112"/>
      <c r="VE37" s="112"/>
      <c r="VF37" s="112"/>
      <c r="VG37" s="112"/>
      <c r="VH37" s="112"/>
      <c r="VI37" s="112"/>
      <c r="VJ37" s="112"/>
      <c r="VK37" s="112"/>
      <c r="VL37" s="112"/>
      <c r="VM37" s="112"/>
      <c r="VN37" s="112"/>
      <c r="VO37" s="112"/>
    </row>
    <row r="38" spans="1:587" ht="10.5" customHeight="1" x14ac:dyDescent="0.25">
      <c r="A38" s="106"/>
      <c r="B38" s="54"/>
      <c r="C38" s="54"/>
      <c r="D38" s="54"/>
      <c r="E38" s="54"/>
      <c r="F38" s="54"/>
    </row>
    <row r="39" spans="1:587" x14ac:dyDescent="0.25">
      <c r="A39" t="s">
        <v>120</v>
      </c>
    </row>
    <row r="40" spans="1:587" ht="43.5" customHeight="1" x14ac:dyDescent="0.25">
      <c r="A40" s="381" t="s">
        <v>133</v>
      </c>
      <c r="B40" s="381"/>
      <c r="C40" s="381"/>
      <c r="D40" s="381"/>
      <c r="E40" s="381"/>
      <c r="F40" s="381"/>
    </row>
    <row r="41" spans="1:587" x14ac:dyDescent="0.25">
      <c r="A41" s="318" t="s">
        <v>134</v>
      </c>
    </row>
  </sheetData>
  <mergeCells count="3">
    <mergeCell ref="A27:F27"/>
    <mergeCell ref="A40:F40"/>
    <mergeCell ref="A28:F28"/>
  </mergeCells>
  <hyperlinks>
    <hyperlink ref="A1" location="Index!A6" display="Back to Index" xr:uid="{66A4753A-A522-4D65-82BD-3432BD495EEB}"/>
  </hyperlinks>
  <pageMargins left="0.7" right="0.7" top="0.75" bottom="0.75" header="0.3" footer="0.3"/>
  <extLst>
    <ext xmlns:x14="http://schemas.microsoft.com/office/spreadsheetml/2009/9/main" uri="{05C60535-1F16-4fd2-B633-F4F36F0B64E0}">
      <x14:sparklineGroups xmlns:xm="http://schemas.microsoft.com/office/excel/2006/main">
        <x14:sparklineGroup type="column" displayEmptyCellsAs="gap" xr2:uid="{6B713177-1D8E-481C-8D60-0AE2214E7CD1}">
          <x14:colorSeries rgb="FF376092"/>
          <x14:colorNegative rgb="FFD00000"/>
          <x14:colorAxis rgb="FF000000"/>
          <x14:colorMarkers rgb="FFD00000"/>
          <x14:colorFirst rgb="FFD00000"/>
          <x14:colorLast rgb="FFD00000"/>
          <x14:colorHigh rgb="FFD00000"/>
          <x14:colorLow rgb="FFD00000"/>
          <x14:sparklines>
            <x14:sparkline>
              <xm:f>'Conventional CDEL by dept'!B7:F7</xm:f>
              <xm:sqref>H7</xm:sqref>
            </x14:sparkline>
            <x14:sparkline>
              <xm:f>'Conventional CDEL by dept'!B8:F8</xm:f>
              <xm:sqref>H8</xm:sqref>
            </x14:sparkline>
            <x14:sparkline>
              <xm:f>'Conventional CDEL by dept'!B9:F9</xm:f>
              <xm:sqref>H9</xm:sqref>
            </x14:sparkline>
            <x14:sparkline>
              <xm:f>'Conventional CDEL by dept'!B10:F10</xm:f>
              <xm:sqref>H10</xm:sqref>
            </x14:sparkline>
            <x14:sparkline>
              <xm:f>'Conventional CDEL by dept'!B11:F11</xm:f>
              <xm:sqref>H11</xm:sqref>
            </x14:sparkline>
            <x14:sparkline>
              <xm:f>'Conventional CDEL by dept'!B12:F12</xm:f>
              <xm:sqref>H12</xm:sqref>
            </x14:sparkline>
            <x14:sparkline>
              <xm:f>'Conventional CDEL by dept'!B13:F13</xm:f>
              <xm:sqref>H13</xm:sqref>
            </x14:sparkline>
            <x14:sparkline>
              <xm:f>'Conventional CDEL by dept'!B14:F14</xm:f>
              <xm:sqref>H14</xm:sqref>
            </x14:sparkline>
            <x14:sparkline>
              <xm:f>'Conventional CDEL by dept'!B15:F15</xm:f>
              <xm:sqref>H15</xm:sqref>
            </x14:sparkline>
            <x14:sparkline>
              <xm:f>'Conventional CDEL by dept'!B16:F16</xm:f>
              <xm:sqref>H16</xm:sqref>
            </x14:sparkline>
            <x14:sparkline>
              <xm:f>'Conventional CDEL by dept'!B17:F17</xm:f>
              <xm:sqref>H17</xm:sqref>
            </x14:sparkline>
            <x14:sparkline>
              <xm:f>'Conventional CDEL by dept'!B18:F18</xm:f>
              <xm:sqref>H18</xm:sqref>
            </x14:sparkline>
            <x14:sparkline>
              <xm:f>'Conventional CDEL by dept'!B19:F19</xm:f>
              <xm:sqref>H19</xm:sqref>
            </x14:sparkline>
            <x14:sparkline>
              <xm:f>'Conventional CDEL by dept'!B20:F20</xm:f>
              <xm:sqref>H20</xm:sqref>
            </x14:sparkline>
            <x14:sparkline>
              <xm:f>'Conventional CDEL by dept'!B21:F21</xm:f>
              <xm:sqref>H21</xm:sqref>
            </x14:sparkline>
            <x14:sparkline>
              <xm:f>'Conventional CDEL by dept'!B22:F22</xm:f>
              <xm:sqref>H22</xm:sqref>
            </x14:sparkline>
            <x14:sparkline>
              <xm:f>'Conventional CDEL by dept'!B23:F23</xm:f>
              <xm:sqref>H23</xm:sqref>
            </x14:sparkline>
            <x14:sparkline>
              <xm:f>'Conventional CDEL by dept'!B24:F24</xm:f>
              <xm:sqref>H24</xm:sqref>
            </x14:sparkline>
            <x14:sparkline>
              <xm:f>'Conventional CDEL by dept'!B25:F25</xm:f>
              <xm:sqref>H25</xm:sqref>
            </x14:sparkline>
            <x14:sparkline>
              <xm:f>'Conventional CDEL by dept'!B30:F30</xm:f>
              <xm:sqref>H30</xm:sqref>
            </x14:sparkline>
            <x14:sparkline>
              <xm:f>'Conventional CDEL by dept'!B31:F31</xm:f>
              <xm:sqref>H31</xm:sqref>
            </x14:sparkline>
            <x14:sparkline>
              <xm:f>'Conventional CDEL by dept'!B32:F32</xm:f>
              <xm:sqref>H32</xm:sqref>
            </x14:sparkline>
            <x14:sparkline>
              <xm:f>'Conventional CDEL by dept'!B33:F33</xm:f>
              <xm:sqref>H33</xm:sqref>
            </x14:sparkline>
            <x14:sparkline>
              <xm:f>'Conventional CDEL by dept'!B34:F34</xm:f>
              <xm:sqref>H34</xm:sqref>
            </x14:sparkline>
            <x14:sparkline>
              <xm:f>'Conventional CDEL by dept'!B35:F35</xm:f>
              <xm:sqref>H35</xm:sqref>
            </x14:sparkline>
            <x14:sparkline>
              <xm:f>'Conventional CDEL by dept'!B36:F36</xm:f>
              <xm:sqref>H36</xm:sqref>
            </x14:sparkline>
            <x14:sparkline>
              <xm:f>'Conventional CDEL by dept'!B37:F37</xm:f>
              <xm:sqref>H37</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3563-4B0E-4419-86E2-AE3A57294BED}">
  <sheetPr>
    <tabColor theme="9" tint="0.79998168889431442"/>
  </sheetPr>
  <dimension ref="A1:WV31"/>
  <sheetViews>
    <sheetView showGridLines="0" topLeftCell="A9" zoomScale="90" zoomScaleNormal="90" workbookViewId="0">
      <selection activeCell="A31" sqref="A31:F31"/>
    </sheetView>
  </sheetViews>
  <sheetFormatPr defaultRowHeight="15" outlineLevelRow="1" x14ac:dyDescent="0.25"/>
  <cols>
    <col min="1" max="1" width="49.140625" customWidth="1"/>
    <col min="2" max="5" width="11.85546875" customWidth="1"/>
    <col min="6" max="6" width="12" customWidth="1"/>
    <col min="7" max="13" width="9.140625" hidden="1" customWidth="1"/>
    <col min="14" max="620" width="9.140625" style="112"/>
  </cols>
  <sheetData>
    <row r="1" spans="1:620" x14ac:dyDescent="0.25">
      <c r="A1" s="332" t="s">
        <v>0</v>
      </c>
    </row>
    <row r="2" spans="1:620" ht="6" customHeight="1" x14ac:dyDescent="0.25"/>
    <row r="3" spans="1:620" s="112" customFormat="1" ht="18" customHeight="1" x14ac:dyDescent="0.25">
      <c r="A3" s="338" t="s">
        <v>135</v>
      </c>
      <c r="B3" s="258"/>
      <c r="C3" s="258"/>
      <c r="D3" s="258"/>
      <c r="E3" s="258"/>
      <c r="F3" s="258"/>
      <c r="G3" s="124"/>
      <c r="H3" s="124"/>
      <c r="I3" s="124"/>
      <c r="J3" s="124"/>
      <c r="K3" s="124"/>
      <c r="L3" s="124"/>
      <c r="M3" s="124"/>
      <c r="N3" s="124"/>
      <c r="O3" s="124"/>
      <c r="Q3" s="124"/>
      <c r="R3" s="124"/>
      <c r="S3" s="124"/>
      <c r="T3" s="124"/>
      <c r="U3" s="124"/>
      <c r="V3" s="124"/>
      <c r="W3" s="124"/>
    </row>
    <row r="4" spans="1:620" ht="7.5" customHeight="1" x14ac:dyDescent="0.25">
      <c r="A4" s="323"/>
      <c r="B4" s="324"/>
      <c r="C4" s="324"/>
      <c r="D4" s="324"/>
      <c r="E4" s="324"/>
      <c r="F4" s="324"/>
      <c r="G4" s="6"/>
      <c r="H4" s="6"/>
      <c r="I4" s="6"/>
      <c r="J4" s="6"/>
      <c r="K4" s="6"/>
      <c r="L4" s="6"/>
      <c r="M4" s="6"/>
      <c r="N4" s="124"/>
      <c r="O4" s="124"/>
      <c r="P4" s="124"/>
      <c r="Q4" s="124"/>
      <c r="R4" s="124"/>
      <c r="S4" s="124"/>
      <c r="T4" s="124"/>
      <c r="U4" s="124"/>
      <c r="V4" s="124"/>
      <c r="W4" s="124"/>
    </row>
    <row r="5" spans="1:620" s="78" customFormat="1" ht="15.75" customHeight="1" x14ac:dyDescent="0.25">
      <c r="A5" s="167" t="s">
        <v>50</v>
      </c>
      <c r="B5" s="165" t="s">
        <v>94</v>
      </c>
      <c r="C5" s="165" t="s">
        <v>95</v>
      </c>
      <c r="D5" s="165" t="s">
        <v>96</v>
      </c>
      <c r="E5" s="165" t="s">
        <v>97</v>
      </c>
      <c r="F5" s="165" t="s">
        <v>98</v>
      </c>
      <c r="G5" s="53"/>
      <c r="H5" s="53"/>
      <c r="I5" s="53"/>
      <c r="J5" s="53"/>
      <c r="K5" s="53"/>
      <c r="L5" s="53"/>
      <c r="M5" s="53"/>
      <c r="N5" s="124"/>
      <c r="O5" s="124"/>
      <c r="P5" s="124"/>
      <c r="Q5" s="124"/>
      <c r="R5" s="124"/>
      <c r="S5" s="124"/>
      <c r="T5" s="124"/>
      <c r="U5" s="124"/>
      <c r="V5" s="124"/>
      <c r="W5" s="124"/>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c r="IW5" s="112"/>
      <c r="IX5" s="112"/>
      <c r="IY5" s="112"/>
      <c r="IZ5" s="112"/>
      <c r="JA5" s="112"/>
      <c r="JB5" s="112"/>
      <c r="JC5" s="112"/>
      <c r="JD5" s="112"/>
      <c r="JE5" s="112"/>
      <c r="JF5" s="112"/>
      <c r="JG5" s="112"/>
      <c r="JH5" s="112"/>
      <c r="JI5" s="112"/>
      <c r="JJ5" s="112"/>
      <c r="JK5" s="112"/>
      <c r="JL5" s="112"/>
      <c r="JM5" s="112"/>
      <c r="JN5" s="112"/>
      <c r="JO5" s="112"/>
      <c r="JP5" s="112"/>
      <c r="JQ5" s="112"/>
      <c r="JR5" s="112"/>
      <c r="JS5" s="112"/>
      <c r="JT5" s="112"/>
      <c r="JU5" s="112"/>
      <c r="JV5" s="112"/>
      <c r="JW5" s="112"/>
      <c r="JX5" s="112"/>
      <c r="JY5" s="112"/>
      <c r="JZ5" s="112"/>
      <c r="KA5" s="112"/>
      <c r="KB5" s="112"/>
      <c r="KC5" s="112"/>
      <c r="KD5" s="112"/>
      <c r="KE5" s="112"/>
      <c r="KF5" s="112"/>
      <c r="KG5" s="112"/>
      <c r="KH5" s="112"/>
      <c r="KI5" s="112"/>
      <c r="KJ5" s="112"/>
      <c r="KK5" s="112"/>
      <c r="KL5" s="112"/>
      <c r="KM5" s="112"/>
      <c r="KN5" s="112"/>
      <c r="KO5" s="112"/>
      <c r="KP5" s="112"/>
      <c r="KQ5" s="112"/>
      <c r="KR5" s="112"/>
      <c r="KS5" s="112"/>
      <c r="KT5" s="112"/>
      <c r="KU5" s="112"/>
      <c r="KV5" s="112"/>
      <c r="KW5" s="112"/>
      <c r="KX5" s="112"/>
      <c r="KY5" s="112"/>
      <c r="KZ5" s="112"/>
      <c r="LA5" s="112"/>
      <c r="LB5" s="112"/>
      <c r="LC5" s="112"/>
      <c r="LD5" s="112"/>
      <c r="LE5" s="112"/>
      <c r="LF5" s="112"/>
      <c r="LG5" s="112"/>
      <c r="LH5" s="112"/>
      <c r="LI5" s="112"/>
      <c r="LJ5" s="112"/>
      <c r="LK5" s="112"/>
      <c r="LL5" s="112"/>
      <c r="LM5" s="112"/>
      <c r="LN5" s="112"/>
      <c r="LO5" s="112"/>
      <c r="LP5" s="112"/>
      <c r="LQ5" s="112"/>
      <c r="LR5" s="112"/>
      <c r="LS5" s="112"/>
      <c r="LT5" s="112"/>
      <c r="LU5" s="112"/>
      <c r="LV5" s="112"/>
      <c r="LW5" s="112"/>
      <c r="LX5" s="112"/>
      <c r="LY5" s="112"/>
      <c r="LZ5" s="112"/>
      <c r="MA5" s="112"/>
      <c r="MB5" s="112"/>
      <c r="MC5" s="112"/>
      <c r="MD5" s="112"/>
      <c r="ME5" s="112"/>
      <c r="MF5" s="112"/>
      <c r="MG5" s="112"/>
      <c r="MH5" s="112"/>
      <c r="MI5" s="112"/>
      <c r="MJ5" s="112"/>
      <c r="MK5" s="112"/>
      <c r="ML5" s="112"/>
      <c r="MM5" s="112"/>
      <c r="MN5" s="112"/>
      <c r="MO5" s="112"/>
      <c r="MP5" s="112"/>
      <c r="MQ5" s="112"/>
      <c r="MR5" s="112"/>
      <c r="MS5" s="112"/>
      <c r="MT5" s="112"/>
      <c r="MU5" s="112"/>
      <c r="MV5" s="112"/>
      <c r="MW5" s="112"/>
      <c r="MX5" s="112"/>
      <c r="MY5" s="112"/>
      <c r="MZ5" s="112"/>
      <c r="NA5" s="112"/>
      <c r="NB5" s="112"/>
      <c r="NC5" s="112"/>
      <c r="ND5" s="112"/>
      <c r="NE5" s="112"/>
      <c r="NF5" s="112"/>
      <c r="NG5" s="112"/>
      <c r="NH5" s="112"/>
      <c r="NI5" s="112"/>
      <c r="NJ5" s="112"/>
      <c r="NK5" s="112"/>
      <c r="NL5" s="112"/>
      <c r="NM5" s="112"/>
      <c r="NN5" s="112"/>
      <c r="NO5" s="112"/>
      <c r="NP5" s="112"/>
      <c r="NQ5" s="112"/>
      <c r="NR5" s="112"/>
      <c r="NS5" s="112"/>
      <c r="NT5" s="112"/>
      <c r="NU5" s="112"/>
      <c r="NV5" s="112"/>
      <c r="NW5" s="112"/>
      <c r="NX5" s="112"/>
      <c r="NY5" s="112"/>
      <c r="NZ5" s="112"/>
      <c r="OA5" s="112"/>
      <c r="OB5" s="112"/>
      <c r="OC5" s="112"/>
      <c r="OD5" s="112"/>
      <c r="OE5" s="112"/>
      <c r="OF5" s="112"/>
      <c r="OG5" s="112"/>
      <c r="OH5" s="112"/>
      <c r="OI5" s="112"/>
      <c r="OJ5" s="112"/>
      <c r="OK5" s="112"/>
      <c r="OL5" s="112"/>
      <c r="OM5" s="112"/>
      <c r="ON5" s="112"/>
      <c r="OO5" s="112"/>
      <c r="OP5" s="112"/>
      <c r="OQ5" s="112"/>
      <c r="OR5" s="112"/>
      <c r="OS5" s="112"/>
      <c r="OT5" s="112"/>
      <c r="OU5" s="112"/>
      <c r="OV5" s="112"/>
      <c r="OW5" s="112"/>
      <c r="OX5" s="112"/>
      <c r="OY5" s="112"/>
      <c r="OZ5" s="112"/>
      <c r="PA5" s="112"/>
      <c r="PB5" s="112"/>
      <c r="PC5" s="112"/>
      <c r="PD5" s="112"/>
      <c r="PE5" s="112"/>
      <c r="PF5" s="112"/>
      <c r="PG5" s="112"/>
      <c r="PH5" s="112"/>
      <c r="PI5" s="112"/>
      <c r="PJ5" s="112"/>
      <c r="PK5" s="112"/>
      <c r="PL5" s="112"/>
      <c r="PM5" s="112"/>
      <c r="PN5" s="112"/>
      <c r="PO5" s="112"/>
      <c r="PP5" s="112"/>
      <c r="PQ5" s="112"/>
      <c r="PR5" s="112"/>
      <c r="PS5" s="112"/>
      <c r="PT5" s="112"/>
      <c r="PU5" s="112"/>
      <c r="PV5" s="112"/>
      <c r="PW5" s="112"/>
      <c r="PX5" s="112"/>
      <c r="PY5" s="112"/>
      <c r="PZ5" s="112"/>
      <c r="QA5" s="112"/>
      <c r="QB5" s="112"/>
      <c r="QC5" s="112"/>
      <c r="QD5" s="112"/>
      <c r="QE5" s="112"/>
      <c r="QF5" s="112"/>
      <c r="QG5" s="112"/>
      <c r="QH5" s="112"/>
      <c r="QI5" s="112"/>
      <c r="QJ5" s="112"/>
      <c r="QK5" s="112"/>
      <c r="QL5" s="112"/>
      <c r="QM5" s="112"/>
      <c r="QN5" s="112"/>
      <c r="QO5" s="112"/>
      <c r="QP5" s="112"/>
      <c r="QQ5" s="112"/>
      <c r="QR5" s="112"/>
      <c r="QS5" s="112"/>
      <c r="QT5" s="112"/>
      <c r="QU5" s="112"/>
      <c r="QV5" s="112"/>
      <c r="QW5" s="112"/>
      <c r="QX5" s="112"/>
      <c r="QY5" s="112"/>
      <c r="QZ5" s="112"/>
      <c r="RA5" s="112"/>
      <c r="RB5" s="112"/>
      <c r="RC5" s="112"/>
      <c r="RD5" s="112"/>
      <c r="RE5" s="112"/>
      <c r="RF5" s="112"/>
      <c r="RG5" s="112"/>
      <c r="RH5" s="112"/>
      <c r="RI5" s="112"/>
      <c r="RJ5" s="112"/>
      <c r="RK5" s="112"/>
      <c r="RL5" s="112"/>
      <c r="RM5" s="112"/>
      <c r="RN5" s="112"/>
      <c r="RO5" s="112"/>
      <c r="RP5" s="112"/>
      <c r="RQ5" s="112"/>
      <c r="RR5" s="112"/>
      <c r="RS5" s="112"/>
      <c r="RT5" s="112"/>
      <c r="RU5" s="112"/>
      <c r="RV5" s="112"/>
      <c r="RW5" s="112"/>
      <c r="RX5" s="112"/>
      <c r="RY5" s="112"/>
      <c r="RZ5" s="112"/>
      <c r="SA5" s="112"/>
      <c r="SB5" s="112"/>
      <c r="SC5" s="112"/>
      <c r="SD5" s="112"/>
      <c r="SE5" s="112"/>
      <c r="SF5" s="112"/>
      <c r="SG5" s="112"/>
      <c r="SH5" s="112"/>
      <c r="SI5" s="112"/>
      <c r="SJ5" s="112"/>
      <c r="SK5" s="112"/>
      <c r="SL5" s="112"/>
      <c r="SM5" s="112"/>
      <c r="SN5" s="112"/>
      <c r="SO5" s="112"/>
      <c r="SP5" s="112"/>
      <c r="SQ5" s="112"/>
      <c r="SR5" s="112"/>
      <c r="SS5" s="112"/>
      <c r="ST5" s="112"/>
      <c r="SU5" s="112"/>
      <c r="SV5" s="112"/>
      <c r="SW5" s="112"/>
      <c r="SX5" s="112"/>
      <c r="SY5" s="112"/>
      <c r="SZ5" s="112"/>
      <c r="TA5" s="112"/>
      <c r="TB5" s="112"/>
      <c r="TC5" s="112"/>
      <c r="TD5" s="112"/>
      <c r="TE5" s="112"/>
      <c r="TF5" s="112"/>
      <c r="TG5" s="112"/>
      <c r="TH5" s="112"/>
      <c r="TI5" s="112"/>
      <c r="TJ5" s="112"/>
      <c r="TK5" s="112"/>
      <c r="TL5" s="112"/>
      <c r="TM5" s="112"/>
      <c r="TN5" s="112"/>
      <c r="TO5" s="112"/>
      <c r="TP5" s="112"/>
      <c r="TQ5" s="112"/>
      <c r="TR5" s="112"/>
      <c r="TS5" s="112"/>
      <c r="TT5" s="112"/>
      <c r="TU5" s="112"/>
      <c r="TV5" s="112"/>
      <c r="TW5" s="112"/>
      <c r="TX5" s="112"/>
      <c r="TY5" s="112"/>
      <c r="TZ5" s="112"/>
      <c r="UA5" s="112"/>
      <c r="UB5" s="112"/>
      <c r="UC5" s="112"/>
      <c r="UD5" s="112"/>
      <c r="UE5" s="112"/>
      <c r="UF5" s="112"/>
      <c r="UG5" s="112"/>
      <c r="UH5" s="112"/>
      <c r="UI5" s="112"/>
      <c r="UJ5" s="112"/>
      <c r="UK5" s="112"/>
      <c r="UL5" s="112"/>
      <c r="UM5" s="112"/>
      <c r="UN5" s="112"/>
      <c r="UO5" s="112"/>
      <c r="UP5" s="112"/>
      <c r="UQ5" s="112"/>
      <c r="UR5" s="112"/>
      <c r="US5" s="112"/>
      <c r="UT5" s="112"/>
      <c r="UU5" s="112"/>
      <c r="UV5" s="112"/>
      <c r="UW5" s="112"/>
      <c r="UX5" s="112"/>
      <c r="UY5" s="112"/>
      <c r="UZ5" s="112"/>
      <c r="VA5" s="112"/>
      <c r="VB5" s="112"/>
      <c r="VC5" s="112"/>
      <c r="VD5" s="112"/>
      <c r="VE5" s="112"/>
      <c r="VF5" s="112"/>
      <c r="VG5" s="112"/>
      <c r="VH5" s="112"/>
      <c r="VI5" s="112"/>
      <c r="VJ5" s="112"/>
      <c r="VK5" s="112"/>
      <c r="VL5" s="112"/>
      <c r="VM5" s="112"/>
      <c r="VN5" s="112"/>
      <c r="VO5" s="112"/>
      <c r="VP5" s="112"/>
      <c r="VQ5" s="112"/>
      <c r="VR5" s="112"/>
      <c r="VS5" s="112"/>
      <c r="VT5" s="112"/>
      <c r="VU5" s="112"/>
      <c r="VV5" s="112"/>
      <c r="VW5" s="112"/>
      <c r="VX5" s="112"/>
      <c r="VY5" s="112"/>
      <c r="VZ5" s="112"/>
      <c r="WA5" s="112"/>
      <c r="WB5" s="112"/>
      <c r="WC5" s="112"/>
      <c r="WD5" s="112"/>
      <c r="WE5" s="112"/>
      <c r="WF5" s="112"/>
      <c r="WG5" s="112"/>
      <c r="WH5" s="112"/>
      <c r="WI5" s="112"/>
      <c r="WJ5" s="112"/>
      <c r="WK5" s="112"/>
      <c r="WL5" s="112"/>
      <c r="WM5" s="112"/>
      <c r="WN5" s="112"/>
      <c r="WO5" s="112"/>
      <c r="WP5" s="112"/>
      <c r="WQ5" s="112"/>
      <c r="WR5" s="112"/>
      <c r="WS5" s="112"/>
      <c r="WT5" s="112"/>
      <c r="WU5" s="112"/>
      <c r="WV5" s="112"/>
    </row>
    <row r="6" spans="1:620" s="89" customFormat="1" ht="30" x14ac:dyDescent="0.25">
      <c r="A6" s="321"/>
      <c r="B6" s="322" t="s">
        <v>99</v>
      </c>
      <c r="C6" s="322" t="s">
        <v>99</v>
      </c>
      <c r="D6" s="322" t="s">
        <v>99</v>
      </c>
      <c r="E6" s="322" t="s">
        <v>99</v>
      </c>
      <c r="F6" s="322" t="s">
        <v>100</v>
      </c>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c r="IU6" s="79"/>
      <c r="IV6" s="79"/>
      <c r="IW6" s="79"/>
      <c r="IX6" s="79"/>
      <c r="IY6" s="79"/>
      <c r="IZ6" s="79"/>
      <c r="JA6" s="79"/>
      <c r="JB6" s="79"/>
      <c r="JC6" s="79"/>
      <c r="JD6" s="79"/>
      <c r="JE6" s="79"/>
      <c r="JF6" s="79"/>
      <c r="JG6" s="79"/>
      <c r="JH6" s="79"/>
      <c r="JI6" s="79"/>
      <c r="JJ6" s="79"/>
      <c r="JK6" s="79"/>
      <c r="JL6" s="79"/>
      <c r="JM6" s="79"/>
      <c r="JN6" s="79"/>
      <c r="JO6" s="79"/>
      <c r="JP6" s="79"/>
      <c r="JQ6" s="79"/>
      <c r="JR6" s="79"/>
      <c r="JS6" s="79"/>
      <c r="JT6" s="79"/>
      <c r="JU6" s="79"/>
      <c r="JV6" s="79"/>
      <c r="JW6" s="79"/>
      <c r="JX6" s="79"/>
      <c r="JY6" s="79"/>
      <c r="JZ6" s="79"/>
      <c r="KA6" s="79"/>
      <c r="KB6" s="79"/>
      <c r="KC6" s="79"/>
      <c r="KD6" s="79"/>
      <c r="KE6" s="79"/>
      <c r="KF6" s="79"/>
      <c r="KG6" s="79"/>
      <c r="KH6" s="79"/>
      <c r="KI6" s="79"/>
      <c r="KJ6" s="79"/>
      <c r="KK6" s="79"/>
      <c r="KL6" s="79"/>
      <c r="KM6" s="79"/>
      <c r="KN6" s="79"/>
      <c r="KO6" s="79"/>
      <c r="KP6" s="79"/>
      <c r="KQ6" s="79"/>
      <c r="KR6" s="79"/>
      <c r="KS6" s="79"/>
      <c r="KT6" s="79"/>
      <c r="KU6" s="79"/>
      <c r="KV6" s="79"/>
      <c r="KW6" s="79"/>
      <c r="KX6" s="79"/>
      <c r="KY6" s="79"/>
      <c r="KZ6" s="79"/>
      <c r="LA6" s="79"/>
      <c r="LB6" s="79"/>
      <c r="LC6" s="79"/>
      <c r="LD6" s="79"/>
      <c r="LE6" s="79"/>
      <c r="LF6" s="79"/>
      <c r="LG6" s="79"/>
      <c r="LH6" s="79"/>
      <c r="LI6" s="79"/>
      <c r="LJ6" s="79"/>
      <c r="LK6" s="79"/>
      <c r="LL6" s="79"/>
      <c r="LM6" s="79"/>
      <c r="LN6" s="79"/>
      <c r="LO6" s="79"/>
      <c r="LP6" s="79"/>
      <c r="LQ6" s="79"/>
      <c r="LR6" s="79"/>
      <c r="LS6" s="79"/>
      <c r="LT6" s="79"/>
      <c r="LU6" s="79"/>
      <c r="LV6" s="79"/>
      <c r="LW6" s="79"/>
      <c r="LX6" s="79"/>
      <c r="LY6" s="79"/>
      <c r="LZ6" s="79"/>
      <c r="MA6" s="79"/>
      <c r="MB6" s="79"/>
      <c r="MC6" s="79"/>
      <c r="MD6" s="79"/>
      <c r="ME6" s="79"/>
      <c r="MF6" s="79"/>
      <c r="MG6" s="79"/>
      <c r="MH6" s="79"/>
      <c r="MI6" s="79"/>
      <c r="MJ6" s="79"/>
      <c r="MK6" s="79"/>
      <c r="ML6" s="79"/>
      <c r="MM6" s="79"/>
      <c r="MN6" s="79"/>
      <c r="MO6" s="79"/>
      <c r="MP6" s="79"/>
      <c r="MQ6" s="79"/>
      <c r="MR6" s="79"/>
      <c r="MS6" s="79"/>
      <c r="MT6" s="79"/>
      <c r="MU6" s="79"/>
      <c r="MV6" s="79"/>
      <c r="MW6" s="79"/>
      <c r="MX6" s="79"/>
      <c r="MY6" s="79"/>
      <c r="MZ6" s="79"/>
      <c r="NA6" s="79"/>
      <c r="NB6" s="79"/>
      <c r="NC6" s="79"/>
      <c r="ND6" s="79"/>
      <c r="NE6" s="79"/>
      <c r="NF6" s="79"/>
      <c r="NG6" s="79"/>
      <c r="NH6" s="79"/>
      <c r="NI6" s="79"/>
      <c r="NJ6" s="79"/>
      <c r="NK6" s="79"/>
      <c r="NL6" s="79"/>
      <c r="NM6" s="79"/>
      <c r="NN6" s="79"/>
      <c r="NO6" s="79"/>
      <c r="NP6" s="79"/>
      <c r="NQ6" s="79"/>
      <c r="NR6" s="79"/>
      <c r="NS6" s="79"/>
      <c r="NT6" s="79"/>
      <c r="NU6" s="79"/>
      <c r="NV6" s="79"/>
      <c r="NW6" s="79"/>
      <c r="NX6" s="79"/>
      <c r="NY6" s="79"/>
      <c r="NZ6" s="79"/>
      <c r="OA6" s="79"/>
      <c r="OB6" s="79"/>
      <c r="OC6" s="79"/>
      <c r="OD6" s="79"/>
      <c r="OE6" s="79"/>
      <c r="OF6" s="79"/>
      <c r="OG6" s="79"/>
      <c r="OH6" s="79"/>
      <c r="OI6" s="79"/>
      <c r="OJ6" s="79"/>
      <c r="OK6" s="79"/>
      <c r="OL6" s="79"/>
      <c r="OM6" s="79"/>
      <c r="ON6" s="79"/>
      <c r="OO6" s="79"/>
      <c r="OP6" s="79"/>
      <c r="OQ6" s="79"/>
      <c r="OR6" s="79"/>
      <c r="OS6" s="79"/>
      <c r="OT6" s="79"/>
      <c r="OU6" s="79"/>
      <c r="OV6" s="79"/>
      <c r="OW6" s="79"/>
      <c r="OX6" s="79"/>
      <c r="OY6" s="79"/>
      <c r="OZ6" s="79"/>
      <c r="PA6" s="79"/>
      <c r="PB6" s="79"/>
      <c r="PC6" s="79"/>
      <c r="PD6" s="79"/>
      <c r="PE6" s="79"/>
      <c r="PF6" s="79"/>
      <c r="PG6" s="79"/>
      <c r="PH6" s="79"/>
      <c r="PI6" s="79"/>
      <c r="PJ6" s="79"/>
      <c r="PK6" s="79"/>
      <c r="PL6" s="79"/>
      <c r="PM6" s="79"/>
      <c r="PN6" s="79"/>
      <c r="PO6" s="79"/>
      <c r="PP6" s="79"/>
      <c r="PQ6" s="79"/>
      <c r="PR6" s="79"/>
      <c r="PS6" s="79"/>
      <c r="PT6" s="79"/>
      <c r="PU6" s="79"/>
      <c r="PV6" s="79"/>
      <c r="PW6" s="79"/>
      <c r="PX6" s="79"/>
      <c r="PY6" s="79"/>
      <c r="PZ6" s="79"/>
      <c r="QA6" s="79"/>
      <c r="QB6" s="79"/>
      <c r="QC6" s="79"/>
      <c r="QD6" s="79"/>
      <c r="QE6" s="79"/>
      <c r="QF6" s="79"/>
      <c r="QG6" s="79"/>
      <c r="QH6" s="79"/>
      <c r="QI6" s="79"/>
      <c r="QJ6" s="79"/>
      <c r="QK6" s="79"/>
      <c r="QL6" s="79"/>
      <c r="QM6" s="79"/>
      <c r="QN6" s="79"/>
      <c r="QO6" s="79"/>
      <c r="QP6" s="79"/>
      <c r="QQ6" s="79"/>
      <c r="QR6" s="79"/>
      <c r="QS6" s="79"/>
      <c r="QT6" s="79"/>
      <c r="QU6" s="79"/>
      <c r="QV6" s="79"/>
      <c r="QW6" s="79"/>
      <c r="QX6" s="79"/>
      <c r="QY6" s="79"/>
      <c r="QZ6" s="79"/>
      <c r="RA6" s="79"/>
      <c r="RB6" s="79"/>
      <c r="RC6" s="79"/>
      <c r="RD6" s="79"/>
      <c r="RE6" s="79"/>
      <c r="RF6" s="79"/>
      <c r="RG6" s="79"/>
      <c r="RH6" s="79"/>
      <c r="RI6" s="79"/>
      <c r="RJ6" s="79"/>
      <c r="RK6" s="79"/>
      <c r="RL6" s="79"/>
      <c r="RM6" s="79"/>
      <c r="RN6" s="79"/>
      <c r="RO6" s="79"/>
      <c r="RP6" s="79"/>
      <c r="RQ6" s="79"/>
      <c r="RR6" s="79"/>
      <c r="RS6" s="79"/>
      <c r="RT6" s="79"/>
      <c r="RU6" s="79"/>
      <c r="RV6" s="79"/>
      <c r="RW6" s="79"/>
      <c r="RX6" s="79"/>
      <c r="RY6" s="79"/>
      <c r="RZ6" s="79"/>
      <c r="SA6" s="79"/>
      <c r="SB6" s="79"/>
      <c r="SC6" s="79"/>
      <c r="SD6" s="79"/>
      <c r="SE6" s="79"/>
      <c r="SF6" s="79"/>
      <c r="SG6" s="79"/>
      <c r="SH6" s="79"/>
      <c r="SI6" s="79"/>
      <c r="SJ6" s="79"/>
      <c r="SK6" s="79"/>
      <c r="SL6" s="79"/>
      <c r="SM6" s="79"/>
      <c r="SN6" s="79"/>
      <c r="SO6" s="79"/>
      <c r="SP6" s="79"/>
      <c r="SQ6" s="79"/>
      <c r="SR6" s="79"/>
      <c r="SS6" s="79"/>
      <c r="ST6" s="79"/>
      <c r="SU6" s="79"/>
      <c r="SV6" s="79"/>
      <c r="SW6" s="79"/>
      <c r="SX6" s="79"/>
      <c r="SY6" s="79"/>
      <c r="SZ6" s="79"/>
      <c r="TA6" s="79"/>
      <c r="TB6" s="79"/>
      <c r="TC6" s="79"/>
      <c r="TD6" s="79"/>
      <c r="TE6" s="79"/>
      <c r="TF6" s="79"/>
      <c r="TG6" s="79"/>
      <c r="TH6" s="79"/>
      <c r="TI6" s="79"/>
      <c r="TJ6" s="79"/>
      <c r="TK6" s="79"/>
      <c r="TL6" s="79"/>
      <c r="TM6" s="79"/>
      <c r="TN6" s="79"/>
      <c r="TO6" s="79"/>
      <c r="TP6" s="79"/>
      <c r="TQ6" s="79"/>
      <c r="TR6" s="79"/>
      <c r="TS6" s="79"/>
      <c r="TT6" s="79"/>
      <c r="TU6" s="79"/>
      <c r="TV6" s="79"/>
      <c r="TW6" s="79"/>
      <c r="TX6" s="79"/>
      <c r="TY6" s="79"/>
      <c r="TZ6" s="79"/>
      <c r="UA6" s="79"/>
      <c r="UB6" s="79"/>
      <c r="UC6" s="79"/>
      <c r="UD6" s="79"/>
      <c r="UE6" s="79"/>
      <c r="UF6" s="79"/>
      <c r="UG6" s="79"/>
      <c r="UH6" s="79"/>
      <c r="UI6" s="79"/>
      <c r="UJ6" s="79"/>
      <c r="UK6" s="79"/>
      <c r="UL6" s="79"/>
      <c r="UM6" s="79"/>
      <c r="UN6" s="79"/>
      <c r="UO6" s="79"/>
      <c r="UP6" s="79"/>
      <c r="UQ6" s="79"/>
      <c r="UR6" s="79"/>
      <c r="US6" s="79"/>
      <c r="UT6" s="79"/>
      <c r="UU6" s="79"/>
      <c r="UV6" s="79"/>
      <c r="UW6" s="79"/>
      <c r="UX6" s="79"/>
      <c r="UY6" s="79"/>
      <c r="UZ6" s="79"/>
      <c r="VA6" s="79"/>
      <c r="VB6" s="79"/>
      <c r="VC6" s="79"/>
      <c r="VD6" s="79"/>
      <c r="VE6" s="79"/>
      <c r="VF6" s="79"/>
      <c r="VG6" s="79"/>
      <c r="VH6" s="79"/>
      <c r="VI6" s="79"/>
      <c r="VJ6" s="79"/>
      <c r="VK6" s="79"/>
      <c r="VL6" s="79"/>
      <c r="VM6" s="79"/>
      <c r="VN6" s="79"/>
      <c r="VO6" s="79"/>
      <c r="VP6" s="79"/>
      <c r="VQ6" s="79"/>
      <c r="VR6" s="79"/>
      <c r="VS6" s="79"/>
      <c r="VT6" s="79"/>
      <c r="VU6" s="79"/>
      <c r="VV6" s="79"/>
      <c r="VW6" s="79"/>
      <c r="VX6" s="79"/>
      <c r="VY6" s="79"/>
      <c r="VZ6" s="79"/>
      <c r="WA6" s="79"/>
      <c r="WB6" s="79"/>
      <c r="WC6" s="79"/>
      <c r="WD6" s="79"/>
      <c r="WE6" s="79"/>
      <c r="WF6" s="79"/>
      <c r="WG6" s="79"/>
      <c r="WH6" s="79"/>
      <c r="WI6" s="79"/>
      <c r="WJ6" s="79"/>
      <c r="WK6" s="79"/>
      <c r="WL6" s="79"/>
      <c r="WM6" s="79"/>
      <c r="WN6" s="79"/>
      <c r="WO6" s="79"/>
      <c r="WP6" s="79"/>
      <c r="WQ6" s="79"/>
      <c r="WR6" s="79"/>
      <c r="WS6" s="79"/>
      <c r="WT6" s="79"/>
      <c r="WU6" s="79"/>
      <c r="WV6" s="79"/>
    </row>
    <row r="7" spans="1:620" s="37" customFormat="1" x14ac:dyDescent="0.25">
      <c r="A7" s="73" t="s">
        <v>60</v>
      </c>
      <c r="B7" s="85" t="s">
        <v>83</v>
      </c>
      <c r="C7" s="85" t="s">
        <v>83</v>
      </c>
      <c r="D7" s="85" t="s">
        <v>83</v>
      </c>
      <c r="E7" s="85" t="s">
        <v>83</v>
      </c>
      <c r="F7" s="85" t="s">
        <v>83</v>
      </c>
      <c r="I7" s="94"/>
      <c r="J7" s="94"/>
      <c r="K7" s="94"/>
      <c r="L7" s="94"/>
      <c r="M7" s="94"/>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c r="IU7" s="79"/>
      <c r="IV7" s="79"/>
      <c r="IW7" s="79"/>
      <c r="IX7" s="79"/>
      <c r="IY7" s="79"/>
      <c r="IZ7" s="79"/>
      <c r="JA7" s="79"/>
      <c r="JB7" s="79"/>
      <c r="JC7" s="79"/>
      <c r="JD7" s="79"/>
      <c r="JE7" s="79"/>
      <c r="JF7" s="79"/>
      <c r="JG7" s="79"/>
      <c r="JH7" s="79"/>
      <c r="JI7" s="79"/>
      <c r="JJ7" s="79"/>
      <c r="JK7" s="79"/>
      <c r="JL7" s="79"/>
      <c r="JM7" s="79"/>
      <c r="JN7" s="79"/>
      <c r="JO7" s="79"/>
      <c r="JP7" s="79"/>
      <c r="JQ7" s="79"/>
      <c r="JR7" s="79"/>
      <c r="JS7" s="79"/>
      <c r="JT7" s="79"/>
      <c r="JU7" s="79"/>
      <c r="JV7" s="79"/>
      <c r="JW7" s="79"/>
      <c r="JX7" s="79"/>
      <c r="JY7" s="79"/>
      <c r="JZ7" s="79"/>
      <c r="KA7" s="79"/>
      <c r="KB7" s="79"/>
      <c r="KC7" s="79"/>
      <c r="KD7" s="79"/>
      <c r="KE7" s="79"/>
      <c r="KF7" s="79"/>
      <c r="KG7" s="79"/>
      <c r="KH7" s="79"/>
      <c r="KI7" s="79"/>
      <c r="KJ7" s="79"/>
      <c r="KK7" s="79"/>
      <c r="KL7" s="79"/>
      <c r="KM7" s="79"/>
      <c r="KN7" s="79"/>
      <c r="KO7" s="79"/>
      <c r="KP7" s="79"/>
      <c r="KQ7" s="79"/>
      <c r="KR7" s="79"/>
      <c r="KS7" s="79"/>
      <c r="KT7" s="79"/>
      <c r="KU7" s="79"/>
      <c r="KV7" s="79"/>
      <c r="KW7" s="79"/>
      <c r="KX7" s="79"/>
      <c r="KY7" s="79"/>
      <c r="KZ7" s="79"/>
      <c r="LA7" s="79"/>
      <c r="LB7" s="79"/>
      <c r="LC7" s="79"/>
      <c r="LD7" s="79"/>
      <c r="LE7" s="79"/>
      <c r="LF7" s="79"/>
      <c r="LG7" s="79"/>
      <c r="LH7" s="79"/>
      <c r="LI7" s="79"/>
      <c r="LJ7" s="79"/>
      <c r="LK7" s="79"/>
      <c r="LL7" s="79"/>
      <c r="LM7" s="79"/>
      <c r="LN7" s="79"/>
      <c r="LO7" s="79"/>
      <c r="LP7" s="79"/>
      <c r="LQ7" s="79"/>
      <c r="LR7" s="79"/>
      <c r="LS7" s="79"/>
      <c r="LT7" s="79"/>
      <c r="LU7" s="79"/>
      <c r="LV7" s="79"/>
      <c r="LW7" s="79"/>
      <c r="LX7" s="79"/>
      <c r="LY7" s="79"/>
      <c r="LZ7" s="79"/>
      <c r="MA7" s="79"/>
      <c r="MB7" s="79"/>
      <c r="MC7" s="79"/>
      <c r="MD7" s="79"/>
      <c r="ME7" s="79"/>
      <c r="MF7" s="79"/>
      <c r="MG7" s="79"/>
      <c r="MH7" s="79"/>
      <c r="MI7" s="79"/>
      <c r="MJ7" s="79"/>
      <c r="MK7" s="79"/>
      <c r="ML7" s="79"/>
      <c r="MM7" s="79"/>
      <c r="MN7" s="79"/>
      <c r="MO7" s="79"/>
      <c r="MP7" s="79"/>
      <c r="MQ7" s="79"/>
      <c r="MR7" s="79"/>
      <c r="MS7" s="79"/>
      <c r="MT7" s="79"/>
      <c r="MU7" s="79"/>
      <c r="MV7" s="79"/>
      <c r="MW7" s="79"/>
      <c r="MX7" s="79"/>
      <c r="MY7" s="79"/>
      <c r="MZ7" s="79"/>
      <c r="NA7" s="79"/>
      <c r="NB7" s="79"/>
      <c r="NC7" s="79"/>
      <c r="ND7" s="79"/>
      <c r="NE7" s="79"/>
      <c r="NF7" s="79"/>
      <c r="NG7" s="79"/>
      <c r="NH7" s="79"/>
      <c r="NI7" s="79"/>
      <c r="NJ7" s="79"/>
      <c r="NK7" s="79"/>
      <c r="NL7" s="79"/>
      <c r="NM7" s="79"/>
      <c r="NN7" s="79"/>
      <c r="NO7" s="79"/>
      <c r="NP7" s="79"/>
      <c r="NQ7" s="79"/>
      <c r="NR7" s="79"/>
      <c r="NS7" s="79"/>
      <c r="NT7" s="79"/>
      <c r="NU7" s="79"/>
      <c r="NV7" s="79"/>
      <c r="NW7" s="79"/>
      <c r="NX7" s="79"/>
      <c r="NY7" s="79"/>
      <c r="NZ7" s="79"/>
      <c r="OA7" s="79"/>
      <c r="OB7" s="79"/>
      <c r="OC7" s="79"/>
      <c r="OD7" s="79"/>
      <c r="OE7" s="79"/>
      <c r="OF7" s="79"/>
      <c r="OG7" s="79"/>
      <c r="OH7" s="79"/>
      <c r="OI7" s="79"/>
      <c r="OJ7" s="79"/>
      <c r="OK7" s="79"/>
      <c r="OL7" s="79"/>
      <c r="OM7" s="79"/>
      <c r="ON7" s="79"/>
      <c r="OO7" s="79"/>
      <c r="OP7" s="79"/>
      <c r="OQ7" s="79"/>
      <c r="OR7" s="79"/>
      <c r="OS7" s="79"/>
      <c r="OT7" s="79"/>
      <c r="OU7" s="79"/>
      <c r="OV7" s="79"/>
      <c r="OW7" s="79"/>
      <c r="OX7" s="79"/>
      <c r="OY7" s="79"/>
      <c r="OZ7" s="79"/>
      <c r="PA7" s="79"/>
      <c r="PB7" s="79"/>
      <c r="PC7" s="79"/>
      <c r="PD7" s="79"/>
      <c r="PE7" s="79"/>
      <c r="PF7" s="79"/>
      <c r="PG7" s="79"/>
      <c r="PH7" s="79"/>
      <c r="PI7" s="79"/>
      <c r="PJ7" s="79"/>
      <c r="PK7" s="79"/>
      <c r="PL7" s="79"/>
      <c r="PM7" s="79"/>
      <c r="PN7" s="79"/>
      <c r="PO7" s="79"/>
      <c r="PP7" s="79"/>
      <c r="PQ7" s="79"/>
      <c r="PR7" s="79"/>
      <c r="PS7" s="79"/>
      <c r="PT7" s="79"/>
      <c r="PU7" s="79"/>
      <c r="PV7" s="79"/>
      <c r="PW7" s="79"/>
      <c r="PX7" s="79"/>
      <c r="PY7" s="79"/>
      <c r="PZ7" s="79"/>
      <c r="QA7" s="79"/>
      <c r="QB7" s="79"/>
      <c r="QC7" s="79"/>
      <c r="QD7" s="79"/>
      <c r="QE7" s="79"/>
      <c r="QF7" s="79"/>
      <c r="QG7" s="79"/>
      <c r="QH7" s="79"/>
      <c r="QI7" s="79"/>
      <c r="QJ7" s="79"/>
      <c r="QK7" s="79"/>
      <c r="QL7" s="79"/>
      <c r="QM7" s="79"/>
      <c r="QN7" s="79"/>
      <c r="QO7" s="79"/>
      <c r="QP7" s="79"/>
      <c r="QQ7" s="79"/>
      <c r="QR7" s="79"/>
      <c r="QS7" s="79"/>
      <c r="QT7" s="79"/>
      <c r="QU7" s="79"/>
      <c r="QV7" s="79"/>
      <c r="QW7" s="79"/>
      <c r="QX7" s="79"/>
      <c r="QY7" s="79"/>
      <c r="QZ7" s="79"/>
      <c r="RA7" s="79"/>
      <c r="RB7" s="79"/>
      <c r="RC7" s="79"/>
      <c r="RD7" s="79"/>
      <c r="RE7" s="79"/>
      <c r="RF7" s="79"/>
      <c r="RG7" s="79"/>
      <c r="RH7" s="79"/>
      <c r="RI7" s="79"/>
      <c r="RJ7" s="79"/>
      <c r="RK7" s="79"/>
      <c r="RL7" s="79"/>
      <c r="RM7" s="79"/>
      <c r="RN7" s="79"/>
      <c r="RO7" s="79"/>
      <c r="RP7" s="79"/>
      <c r="RQ7" s="79"/>
      <c r="RR7" s="79"/>
      <c r="RS7" s="79"/>
      <c r="RT7" s="79"/>
      <c r="RU7" s="79"/>
      <c r="RV7" s="79"/>
      <c r="RW7" s="79"/>
      <c r="RX7" s="79"/>
      <c r="RY7" s="79"/>
      <c r="RZ7" s="79"/>
      <c r="SA7" s="79"/>
      <c r="SB7" s="79"/>
      <c r="SC7" s="79"/>
      <c r="SD7" s="79"/>
      <c r="SE7" s="79"/>
      <c r="SF7" s="79"/>
      <c r="SG7" s="79"/>
      <c r="SH7" s="79"/>
      <c r="SI7" s="79"/>
      <c r="SJ7" s="79"/>
      <c r="SK7" s="79"/>
      <c r="SL7" s="79"/>
      <c r="SM7" s="79"/>
      <c r="SN7" s="79"/>
      <c r="SO7" s="79"/>
      <c r="SP7" s="79"/>
      <c r="SQ7" s="79"/>
      <c r="SR7" s="79"/>
      <c r="SS7" s="79"/>
      <c r="ST7" s="79"/>
      <c r="SU7" s="79"/>
      <c r="SV7" s="79"/>
      <c r="SW7" s="79"/>
      <c r="SX7" s="79"/>
      <c r="SY7" s="79"/>
      <c r="SZ7" s="79"/>
      <c r="TA7" s="79"/>
      <c r="TB7" s="79"/>
      <c r="TC7" s="79"/>
      <c r="TD7" s="79"/>
      <c r="TE7" s="79"/>
      <c r="TF7" s="79"/>
      <c r="TG7" s="79"/>
      <c r="TH7" s="79"/>
      <c r="TI7" s="79"/>
      <c r="TJ7" s="79"/>
      <c r="TK7" s="79"/>
      <c r="TL7" s="79"/>
      <c r="TM7" s="79"/>
      <c r="TN7" s="79"/>
      <c r="TO7" s="79"/>
      <c r="TP7" s="79"/>
      <c r="TQ7" s="79"/>
      <c r="TR7" s="79"/>
      <c r="TS7" s="79"/>
      <c r="TT7" s="79"/>
      <c r="TU7" s="79"/>
      <c r="TV7" s="79"/>
      <c r="TW7" s="79"/>
      <c r="TX7" s="79"/>
      <c r="TY7" s="79"/>
      <c r="TZ7" s="79"/>
      <c r="UA7" s="79"/>
      <c r="UB7" s="79"/>
      <c r="UC7" s="79"/>
      <c r="UD7" s="79"/>
      <c r="UE7" s="79"/>
      <c r="UF7" s="79"/>
      <c r="UG7" s="79"/>
      <c r="UH7" s="79"/>
      <c r="UI7" s="79"/>
      <c r="UJ7" s="79"/>
      <c r="UK7" s="79"/>
      <c r="UL7" s="79"/>
      <c r="UM7" s="79"/>
      <c r="UN7" s="79"/>
      <c r="UO7" s="79"/>
      <c r="UP7" s="79"/>
      <c r="UQ7" s="79"/>
      <c r="UR7" s="79"/>
      <c r="US7" s="79"/>
      <c r="UT7" s="79"/>
      <c r="UU7" s="79"/>
      <c r="UV7" s="79"/>
      <c r="UW7" s="79"/>
      <c r="UX7" s="79"/>
      <c r="UY7" s="79"/>
      <c r="UZ7" s="79"/>
      <c r="VA7" s="79"/>
      <c r="VB7" s="79"/>
      <c r="VC7" s="79"/>
      <c r="VD7" s="79"/>
      <c r="VE7" s="79"/>
      <c r="VF7" s="79"/>
      <c r="VG7" s="79"/>
      <c r="VH7" s="79"/>
      <c r="VI7" s="79"/>
      <c r="VJ7" s="79"/>
      <c r="VK7" s="79"/>
      <c r="VL7" s="79"/>
      <c r="VM7" s="79"/>
      <c r="VN7" s="79"/>
      <c r="VO7" s="79"/>
      <c r="VP7" s="79"/>
      <c r="VQ7" s="79"/>
      <c r="VR7" s="79"/>
      <c r="VS7" s="79"/>
      <c r="VT7" s="79"/>
      <c r="VU7" s="79"/>
      <c r="VV7" s="79"/>
      <c r="VW7" s="79"/>
      <c r="VX7" s="79"/>
      <c r="VY7" s="79"/>
      <c r="VZ7" s="79"/>
      <c r="WA7" s="79"/>
      <c r="WB7" s="79"/>
      <c r="WC7" s="79"/>
      <c r="WD7" s="79"/>
      <c r="WE7" s="79"/>
      <c r="WF7" s="79"/>
      <c r="WG7" s="79"/>
      <c r="WH7" s="79"/>
      <c r="WI7" s="79"/>
      <c r="WJ7" s="79"/>
      <c r="WK7" s="79"/>
      <c r="WL7" s="79"/>
      <c r="WM7" s="79"/>
      <c r="WN7" s="79"/>
      <c r="WO7" s="79"/>
      <c r="WP7" s="79"/>
      <c r="WQ7" s="79"/>
      <c r="WR7" s="79"/>
      <c r="WS7" s="79"/>
      <c r="WT7" s="79"/>
      <c r="WU7" s="79"/>
      <c r="WV7" s="79"/>
    </row>
    <row r="8" spans="1:620" s="37" customFormat="1" x14ac:dyDescent="0.25">
      <c r="A8" s="73" t="s">
        <v>61</v>
      </c>
      <c r="B8" s="85">
        <v>-56.652999999999999</v>
      </c>
      <c r="C8" s="85">
        <v>0.158</v>
      </c>
      <c r="D8" s="85">
        <v>-10.52</v>
      </c>
      <c r="E8" s="85">
        <v>-15.73</v>
      </c>
      <c r="F8" s="85">
        <v>-24.96</v>
      </c>
      <c r="I8" s="98">
        <f>B8-'[1]DoF Dept DELs'!J37</f>
        <v>0</v>
      </c>
      <c r="J8" s="98">
        <f>C8-'[1]DoF Dept DELs'!K37</f>
        <v>0</v>
      </c>
      <c r="K8" s="98">
        <f>D8-'[1]DoF Dept DELs'!L37</f>
        <v>0</v>
      </c>
      <c r="L8" s="98">
        <f>E8-'[1]DoF Dept DELs'!M37</f>
        <v>0</v>
      </c>
      <c r="M8" s="98">
        <f>F8-'[1]DoF Dept DELs'!N37</f>
        <v>0</v>
      </c>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79"/>
      <c r="LP8" s="79"/>
      <c r="LQ8" s="79"/>
      <c r="LR8" s="79"/>
      <c r="LS8" s="79"/>
      <c r="LT8" s="79"/>
      <c r="LU8" s="79"/>
      <c r="LV8" s="79"/>
      <c r="LW8" s="79"/>
      <c r="LX8" s="79"/>
      <c r="LY8" s="79"/>
      <c r="LZ8" s="79"/>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79"/>
      <c r="PF8" s="79"/>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79"/>
      <c r="SL8" s="79"/>
      <c r="SM8" s="79"/>
      <c r="SN8" s="79"/>
      <c r="SO8" s="79"/>
      <c r="SP8" s="79"/>
      <c r="SQ8" s="79"/>
      <c r="SR8" s="79"/>
      <c r="SS8" s="79"/>
      <c r="ST8" s="79"/>
      <c r="SU8" s="79"/>
      <c r="SV8" s="79"/>
      <c r="SW8" s="79"/>
      <c r="SX8" s="79"/>
      <c r="SY8" s="79"/>
      <c r="SZ8" s="79"/>
      <c r="TA8" s="79"/>
      <c r="TB8" s="79"/>
      <c r="TC8" s="79"/>
      <c r="TD8" s="79"/>
      <c r="TE8" s="79"/>
      <c r="TF8" s="79"/>
      <c r="TG8" s="79"/>
      <c r="TH8" s="79"/>
      <c r="TI8" s="79"/>
      <c r="TJ8" s="79"/>
      <c r="TK8" s="79"/>
      <c r="TL8" s="79"/>
      <c r="TM8" s="79"/>
      <c r="TN8" s="79"/>
      <c r="TO8" s="79"/>
      <c r="TP8" s="79"/>
      <c r="TQ8" s="79"/>
      <c r="TR8" s="79"/>
      <c r="TS8" s="79"/>
      <c r="TT8" s="79"/>
      <c r="TU8" s="79"/>
      <c r="TV8" s="79"/>
      <c r="TW8" s="79"/>
      <c r="TX8" s="79"/>
      <c r="TY8" s="79"/>
      <c r="TZ8" s="79"/>
      <c r="UA8" s="79"/>
      <c r="UB8" s="79"/>
      <c r="UC8" s="79"/>
      <c r="UD8" s="79"/>
      <c r="UE8" s="79"/>
      <c r="UF8" s="79"/>
      <c r="UG8" s="79"/>
      <c r="UH8" s="79"/>
      <c r="UI8" s="79"/>
      <c r="UJ8" s="79"/>
      <c r="UK8" s="79"/>
      <c r="UL8" s="79"/>
      <c r="UM8" s="79"/>
      <c r="UN8" s="79"/>
      <c r="UO8" s="79"/>
      <c r="UP8" s="79"/>
      <c r="UQ8" s="79"/>
      <c r="UR8" s="79"/>
      <c r="US8" s="79"/>
      <c r="UT8" s="79"/>
      <c r="UU8" s="79"/>
      <c r="UV8" s="79"/>
      <c r="UW8" s="79"/>
      <c r="UX8" s="79"/>
      <c r="UY8" s="79"/>
      <c r="UZ8" s="79"/>
      <c r="VA8" s="79"/>
      <c r="VB8" s="79"/>
      <c r="VC8" s="79"/>
      <c r="VD8" s="79"/>
      <c r="VE8" s="79"/>
      <c r="VF8" s="79"/>
      <c r="VG8" s="79"/>
      <c r="VH8" s="79"/>
      <c r="VI8" s="79"/>
      <c r="VJ8" s="79"/>
      <c r="VK8" s="79"/>
      <c r="VL8" s="79"/>
      <c r="VM8" s="79"/>
      <c r="VN8" s="79"/>
      <c r="VO8" s="79"/>
      <c r="VP8" s="79"/>
      <c r="VQ8" s="79"/>
      <c r="VR8" s="79"/>
      <c r="VS8" s="79"/>
      <c r="VT8" s="79"/>
      <c r="VU8" s="79"/>
      <c r="VV8" s="79"/>
      <c r="VW8" s="79"/>
      <c r="VX8" s="79"/>
      <c r="VY8" s="79"/>
      <c r="VZ8" s="79"/>
      <c r="WA8" s="79"/>
      <c r="WB8" s="79"/>
      <c r="WC8" s="79"/>
      <c r="WD8" s="79"/>
      <c r="WE8" s="79"/>
      <c r="WF8" s="79"/>
      <c r="WG8" s="79"/>
      <c r="WH8" s="79"/>
      <c r="WI8" s="79"/>
      <c r="WJ8" s="79"/>
      <c r="WK8" s="79"/>
      <c r="WL8" s="79"/>
      <c r="WM8" s="79"/>
      <c r="WN8" s="79"/>
      <c r="WO8" s="79"/>
      <c r="WP8" s="79"/>
      <c r="WQ8" s="79"/>
      <c r="WR8" s="79"/>
      <c r="WS8" s="79"/>
      <c r="WT8" s="79"/>
      <c r="WU8" s="79"/>
      <c r="WV8" s="79"/>
    </row>
    <row r="9" spans="1:620" s="37" customFormat="1" x14ac:dyDescent="0.25">
      <c r="A9" s="73" t="s">
        <v>62</v>
      </c>
      <c r="B9" s="85">
        <v>-11.207000000000001</v>
      </c>
      <c r="C9" s="85">
        <v>-23.981999999999999</v>
      </c>
      <c r="D9" s="85">
        <v>-18.231000000000002</v>
      </c>
      <c r="E9" s="85">
        <v>-8.7040000000000006</v>
      </c>
      <c r="F9" s="101">
        <v>12.358000000000001</v>
      </c>
      <c r="I9" s="98">
        <f>B9-'[1]DoF Dept DELs'!J33</f>
        <v>0</v>
      </c>
      <c r="J9" s="98">
        <f>C9-'[1]DoF Dept DELs'!K33</f>
        <v>0</v>
      </c>
      <c r="K9" s="98">
        <f>D9-'[1]DoF Dept DELs'!L33</f>
        <v>0</v>
      </c>
      <c r="L9" s="98">
        <f>E9-'[1]DoF Dept DELs'!M33</f>
        <v>0</v>
      </c>
      <c r="M9" s="98">
        <f>F9-'[1]DoF Dept DELs'!N33</f>
        <v>0</v>
      </c>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c r="IU9" s="79"/>
      <c r="IV9" s="79"/>
      <c r="IW9" s="79"/>
      <c r="IX9" s="79"/>
      <c r="IY9" s="79"/>
      <c r="IZ9" s="79"/>
      <c r="JA9" s="79"/>
      <c r="JB9" s="79"/>
      <c r="JC9" s="79"/>
      <c r="JD9" s="79"/>
      <c r="JE9" s="79"/>
      <c r="JF9" s="79"/>
      <c r="JG9" s="79"/>
      <c r="JH9" s="79"/>
      <c r="JI9" s="79"/>
      <c r="JJ9" s="79"/>
      <c r="JK9" s="79"/>
      <c r="JL9" s="79"/>
      <c r="JM9" s="79"/>
      <c r="JN9" s="79"/>
      <c r="JO9" s="79"/>
      <c r="JP9" s="79"/>
      <c r="JQ9" s="79"/>
      <c r="JR9" s="79"/>
      <c r="JS9" s="79"/>
      <c r="JT9" s="79"/>
      <c r="JU9" s="79"/>
      <c r="JV9" s="79"/>
      <c r="JW9" s="79"/>
      <c r="JX9" s="79"/>
      <c r="JY9" s="79"/>
      <c r="JZ9" s="79"/>
      <c r="KA9" s="79"/>
      <c r="KB9" s="79"/>
      <c r="KC9" s="79"/>
      <c r="KD9" s="79"/>
      <c r="KE9" s="79"/>
      <c r="KF9" s="79"/>
      <c r="KG9" s="79"/>
      <c r="KH9" s="79"/>
      <c r="KI9" s="79"/>
      <c r="KJ9" s="79"/>
      <c r="KK9" s="79"/>
      <c r="KL9" s="79"/>
      <c r="KM9" s="79"/>
      <c r="KN9" s="79"/>
      <c r="KO9" s="79"/>
      <c r="KP9" s="79"/>
      <c r="KQ9" s="79"/>
      <c r="KR9" s="79"/>
      <c r="KS9" s="79"/>
      <c r="KT9" s="79"/>
      <c r="KU9" s="79"/>
      <c r="KV9" s="79"/>
      <c r="KW9" s="79"/>
      <c r="KX9" s="79"/>
      <c r="KY9" s="79"/>
      <c r="KZ9" s="79"/>
      <c r="LA9" s="79"/>
      <c r="LB9" s="79"/>
      <c r="LC9" s="79"/>
      <c r="LD9" s="79"/>
      <c r="LE9" s="79"/>
      <c r="LF9" s="79"/>
      <c r="LG9" s="79"/>
      <c r="LH9" s="79"/>
      <c r="LI9" s="79"/>
      <c r="LJ9" s="79"/>
      <c r="LK9" s="79"/>
      <c r="LL9" s="79"/>
      <c r="LM9" s="79"/>
      <c r="LN9" s="79"/>
      <c r="LO9" s="79"/>
      <c r="LP9" s="79"/>
      <c r="LQ9" s="79"/>
      <c r="LR9" s="79"/>
      <c r="LS9" s="79"/>
      <c r="LT9" s="79"/>
      <c r="LU9" s="79"/>
      <c r="LV9" s="79"/>
      <c r="LW9" s="79"/>
      <c r="LX9" s="79"/>
      <c r="LY9" s="79"/>
      <c r="LZ9" s="79"/>
      <c r="MA9" s="79"/>
      <c r="MB9" s="79"/>
      <c r="MC9" s="79"/>
      <c r="MD9" s="79"/>
      <c r="ME9" s="79"/>
      <c r="MF9" s="79"/>
      <c r="MG9" s="79"/>
      <c r="MH9" s="79"/>
      <c r="MI9" s="79"/>
      <c r="MJ9" s="79"/>
      <c r="MK9" s="79"/>
      <c r="ML9" s="79"/>
      <c r="MM9" s="79"/>
      <c r="MN9" s="79"/>
      <c r="MO9" s="79"/>
      <c r="MP9" s="79"/>
      <c r="MQ9" s="79"/>
      <c r="MR9" s="79"/>
      <c r="MS9" s="79"/>
      <c r="MT9" s="79"/>
      <c r="MU9" s="79"/>
      <c r="MV9" s="79"/>
      <c r="MW9" s="79"/>
      <c r="MX9" s="79"/>
      <c r="MY9" s="79"/>
      <c r="MZ9" s="79"/>
      <c r="NA9" s="79"/>
      <c r="NB9" s="79"/>
      <c r="NC9" s="79"/>
      <c r="ND9" s="79"/>
      <c r="NE9" s="79"/>
      <c r="NF9" s="79"/>
      <c r="NG9" s="79"/>
      <c r="NH9" s="79"/>
      <c r="NI9" s="79"/>
      <c r="NJ9" s="79"/>
      <c r="NK9" s="79"/>
      <c r="NL9" s="79"/>
      <c r="NM9" s="79"/>
      <c r="NN9" s="79"/>
      <c r="NO9" s="79"/>
      <c r="NP9" s="79"/>
      <c r="NQ9" s="79"/>
      <c r="NR9" s="79"/>
      <c r="NS9" s="79"/>
      <c r="NT9" s="79"/>
      <c r="NU9" s="79"/>
      <c r="NV9" s="79"/>
      <c r="NW9" s="79"/>
      <c r="NX9" s="79"/>
      <c r="NY9" s="79"/>
      <c r="NZ9" s="79"/>
      <c r="OA9" s="79"/>
      <c r="OB9" s="79"/>
      <c r="OC9" s="79"/>
      <c r="OD9" s="79"/>
      <c r="OE9" s="79"/>
      <c r="OF9" s="79"/>
      <c r="OG9" s="79"/>
      <c r="OH9" s="79"/>
      <c r="OI9" s="79"/>
      <c r="OJ9" s="79"/>
      <c r="OK9" s="79"/>
      <c r="OL9" s="79"/>
      <c r="OM9" s="79"/>
      <c r="ON9" s="79"/>
      <c r="OO9" s="79"/>
      <c r="OP9" s="79"/>
      <c r="OQ9" s="79"/>
      <c r="OR9" s="79"/>
      <c r="OS9" s="79"/>
      <c r="OT9" s="79"/>
      <c r="OU9" s="79"/>
      <c r="OV9" s="79"/>
      <c r="OW9" s="79"/>
      <c r="OX9" s="79"/>
      <c r="OY9" s="79"/>
      <c r="OZ9" s="79"/>
      <c r="PA9" s="79"/>
      <c r="PB9" s="79"/>
      <c r="PC9" s="79"/>
      <c r="PD9" s="79"/>
      <c r="PE9" s="79"/>
      <c r="PF9" s="79"/>
      <c r="PG9" s="79"/>
      <c r="PH9" s="79"/>
      <c r="PI9" s="79"/>
      <c r="PJ9" s="79"/>
      <c r="PK9" s="79"/>
      <c r="PL9" s="79"/>
      <c r="PM9" s="79"/>
      <c r="PN9" s="79"/>
      <c r="PO9" s="79"/>
      <c r="PP9" s="79"/>
      <c r="PQ9" s="79"/>
      <c r="PR9" s="79"/>
      <c r="PS9" s="79"/>
      <c r="PT9" s="79"/>
      <c r="PU9" s="79"/>
      <c r="PV9" s="79"/>
      <c r="PW9" s="79"/>
      <c r="PX9" s="79"/>
      <c r="PY9" s="79"/>
      <c r="PZ9" s="79"/>
      <c r="QA9" s="79"/>
      <c r="QB9" s="79"/>
      <c r="QC9" s="79"/>
      <c r="QD9" s="79"/>
      <c r="QE9" s="79"/>
      <c r="QF9" s="79"/>
      <c r="QG9" s="79"/>
      <c r="QH9" s="79"/>
      <c r="QI9" s="79"/>
      <c r="QJ9" s="79"/>
      <c r="QK9" s="79"/>
      <c r="QL9" s="79"/>
      <c r="QM9" s="79"/>
      <c r="QN9" s="79"/>
      <c r="QO9" s="79"/>
      <c r="QP9" s="79"/>
      <c r="QQ9" s="79"/>
      <c r="QR9" s="79"/>
      <c r="QS9" s="79"/>
      <c r="QT9" s="79"/>
      <c r="QU9" s="79"/>
      <c r="QV9" s="79"/>
      <c r="QW9" s="79"/>
      <c r="QX9" s="79"/>
      <c r="QY9" s="79"/>
      <c r="QZ9" s="79"/>
      <c r="RA9" s="79"/>
      <c r="RB9" s="79"/>
      <c r="RC9" s="79"/>
      <c r="RD9" s="79"/>
      <c r="RE9" s="79"/>
      <c r="RF9" s="79"/>
      <c r="RG9" s="79"/>
      <c r="RH9" s="79"/>
      <c r="RI9" s="79"/>
      <c r="RJ9" s="79"/>
      <c r="RK9" s="79"/>
      <c r="RL9" s="79"/>
      <c r="RM9" s="79"/>
      <c r="RN9" s="79"/>
      <c r="RO9" s="79"/>
      <c r="RP9" s="79"/>
      <c r="RQ9" s="79"/>
      <c r="RR9" s="79"/>
      <c r="RS9" s="79"/>
      <c r="RT9" s="79"/>
      <c r="RU9" s="79"/>
      <c r="RV9" s="79"/>
      <c r="RW9" s="79"/>
      <c r="RX9" s="79"/>
      <c r="RY9" s="79"/>
      <c r="RZ9" s="79"/>
      <c r="SA9" s="79"/>
      <c r="SB9" s="79"/>
      <c r="SC9" s="79"/>
      <c r="SD9" s="79"/>
      <c r="SE9" s="79"/>
      <c r="SF9" s="79"/>
      <c r="SG9" s="79"/>
      <c r="SH9" s="79"/>
      <c r="SI9" s="79"/>
      <c r="SJ9" s="79"/>
      <c r="SK9" s="79"/>
      <c r="SL9" s="79"/>
      <c r="SM9" s="79"/>
      <c r="SN9" s="79"/>
      <c r="SO9" s="79"/>
      <c r="SP9" s="79"/>
      <c r="SQ9" s="79"/>
      <c r="SR9" s="79"/>
      <c r="SS9" s="79"/>
      <c r="ST9" s="79"/>
      <c r="SU9" s="79"/>
      <c r="SV9" s="79"/>
      <c r="SW9" s="79"/>
      <c r="SX9" s="79"/>
      <c r="SY9" s="79"/>
      <c r="SZ9" s="79"/>
      <c r="TA9" s="79"/>
      <c r="TB9" s="79"/>
      <c r="TC9" s="79"/>
      <c r="TD9" s="79"/>
      <c r="TE9" s="79"/>
      <c r="TF9" s="79"/>
      <c r="TG9" s="79"/>
      <c r="TH9" s="79"/>
      <c r="TI9" s="79"/>
      <c r="TJ9" s="79"/>
      <c r="TK9" s="79"/>
      <c r="TL9" s="79"/>
      <c r="TM9" s="79"/>
      <c r="TN9" s="79"/>
      <c r="TO9" s="79"/>
      <c r="TP9" s="79"/>
      <c r="TQ9" s="79"/>
      <c r="TR9" s="79"/>
      <c r="TS9" s="79"/>
      <c r="TT9" s="79"/>
      <c r="TU9" s="79"/>
      <c r="TV9" s="79"/>
      <c r="TW9" s="79"/>
      <c r="TX9" s="79"/>
      <c r="TY9" s="79"/>
      <c r="TZ9" s="79"/>
      <c r="UA9" s="79"/>
      <c r="UB9" s="79"/>
      <c r="UC9" s="79"/>
      <c r="UD9" s="79"/>
      <c r="UE9" s="79"/>
      <c r="UF9" s="79"/>
      <c r="UG9" s="79"/>
      <c r="UH9" s="79"/>
      <c r="UI9" s="79"/>
      <c r="UJ9" s="79"/>
      <c r="UK9" s="79"/>
      <c r="UL9" s="79"/>
      <c r="UM9" s="79"/>
      <c r="UN9" s="79"/>
      <c r="UO9" s="79"/>
      <c r="UP9" s="79"/>
      <c r="UQ9" s="79"/>
      <c r="UR9" s="79"/>
      <c r="US9" s="79"/>
      <c r="UT9" s="79"/>
      <c r="UU9" s="79"/>
      <c r="UV9" s="79"/>
      <c r="UW9" s="79"/>
      <c r="UX9" s="79"/>
      <c r="UY9" s="79"/>
      <c r="UZ9" s="79"/>
      <c r="VA9" s="79"/>
      <c r="VB9" s="79"/>
      <c r="VC9" s="79"/>
      <c r="VD9" s="79"/>
      <c r="VE9" s="79"/>
      <c r="VF9" s="79"/>
      <c r="VG9" s="79"/>
      <c r="VH9" s="79"/>
      <c r="VI9" s="79"/>
      <c r="VJ9" s="79"/>
      <c r="VK9" s="79"/>
      <c r="VL9" s="79"/>
      <c r="VM9" s="79"/>
      <c r="VN9" s="79"/>
      <c r="VO9" s="79"/>
      <c r="VP9" s="79"/>
      <c r="VQ9" s="79"/>
      <c r="VR9" s="79"/>
      <c r="VS9" s="79"/>
      <c r="VT9" s="79"/>
      <c r="VU9" s="79"/>
      <c r="VV9" s="79"/>
      <c r="VW9" s="79"/>
      <c r="VX9" s="79"/>
      <c r="VY9" s="79"/>
      <c r="VZ9" s="79"/>
      <c r="WA9" s="79"/>
      <c r="WB9" s="79"/>
      <c r="WC9" s="79"/>
      <c r="WD9" s="79"/>
      <c r="WE9" s="79"/>
      <c r="WF9" s="79"/>
      <c r="WG9" s="79"/>
      <c r="WH9" s="79"/>
      <c r="WI9" s="79"/>
      <c r="WJ9" s="79"/>
      <c r="WK9" s="79"/>
      <c r="WL9" s="79"/>
      <c r="WM9" s="79"/>
      <c r="WN9" s="79"/>
      <c r="WO9" s="79"/>
      <c r="WP9" s="79"/>
      <c r="WQ9" s="79"/>
      <c r="WR9" s="79"/>
      <c r="WS9" s="79"/>
      <c r="WT9" s="79"/>
      <c r="WU9" s="79"/>
      <c r="WV9" s="79"/>
    </row>
    <row r="10" spans="1:620" s="37" customFormat="1" x14ac:dyDescent="0.25">
      <c r="A10" s="73" t="s">
        <v>63</v>
      </c>
      <c r="B10" s="85" t="s">
        <v>83</v>
      </c>
      <c r="C10" s="85" t="s">
        <v>83</v>
      </c>
      <c r="D10" s="85" t="s">
        <v>83</v>
      </c>
      <c r="E10" s="85" t="s">
        <v>83</v>
      </c>
      <c r="F10" s="85" t="s">
        <v>83</v>
      </c>
      <c r="I10" s="98"/>
      <c r="J10" s="94"/>
      <c r="K10" s="94"/>
      <c r="L10" s="94"/>
      <c r="M10" s="94"/>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79"/>
      <c r="NI10" s="79"/>
      <c r="NJ10" s="79"/>
      <c r="NK10" s="79"/>
      <c r="NL10" s="79"/>
      <c r="NM10" s="79"/>
      <c r="NN10" s="79"/>
      <c r="NO10" s="79"/>
      <c r="NP10" s="79"/>
      <c r="NQ10" s="79"/>
      <c r="NR10" s="79"/>
      <c r="NS10" s="79"/>
      <c r="NT10" s="79"/>
      <c r="NU10" s="79"/>
      <c r="NV10" s="79"/>
      <c r="NW10" s="79"/>
      <c r="NX10" s="79"/>
      <c r="NY10" s="79"/>
      <c r="NZ10" s="79"/>
      <c r="OA10" s="79"/>
      <c r="OB10" s="79"/>
      <c r="OC10" s="79"/>
      <c r="OD10" s="79"/>
      <c r="OE10" s="79"/>
      <c r="OF10" s="79"/>
      <c r="OG10" s="79"/>
      <c r="OH10" s="79"/>
      <c r="OI10" s="79"/>
      <c r="OJ10" s="79"/>
      <c r="OK10" s="79"/>
      <c r="OL10" s="79"/>
      <c r="OM10" s="79"/>
      <c r="ON10" s="79"/>
      <c r="OO10" s="79"/>
      <c r="OP10" s="79"/>
      <c r="OQ10" s="79"/>
      <c r="OR10" s="79"/>
      <c r="OS10" s="79"/>
      <c r="OT10" s="79"/>
      <c r="OU10" s="79"/>
      <c r="OV10" s="79"/>
      <c r="OW10" s="79"/>
      <c r="OX10" s="79"/>
      <c r="OY10" s="79"/>
      <c r="OZ10" s="79"/>
      <c r="PA10" s="79"/>
      <c r="PB10" s="79"/>
      <c r="PC10" s="79"/>
      <c r="PD10" s="79"/>
      <c r="PE10" s="79"/>
      <c r="PF10" s="79"/>
      <c r="PG10" s="79"/>
      <c r="PH10" s="79"/>
      <c r="PI10" s="79"/>
      <c r="PJ10" s="79"/>
      <c r="PK10" s="79"/>
      <c r="PL10" s="79"/>
      <c r="PM10" s="79"/>
      <c r="PN10" s="79"/>
      <c r="PO10" s="79"/>
      <c r="PP10" s="79"/>
      <c r="PQ10" s="79"/>
      <c r="PR10" s="79"/>
      <c r="PS10" s="79"/>
      <c r="PT10" s="79"/>
      <c r="PU10" s="79"/>
      <c r="PV10" s="79"/>
      <c r="PW10" s="79"/>
      <c r="PX10" s="79"/>
      <c r="PY10" s="79"/>
      <c r="PZ10" s="79"/>
      <c r="QA10" s="79"/>
      <c r="QB10" s="79"/>
      <c r="QC10" s="79"/>
      <c r="QD10" s="79"/>
      <c r="QE10" s="79"/>
      <c r="QF10" s="79"/>
      <c r="QG10" s="79"/>
      <c r="QH10" s="79"/>
      <c r="QI10" s="79"/>
      <c r="QJ10" s="79"/>
      <c r="QK10" s="79"/>
      <c r="QL10" s="79"/>
      <c r="QM10" s="79"/>
      <c r="QN10" s="79"/>
      <c r="QO10" s="79"/>
      <c r="QP10" s="79"/>
      <c r="QQ10" s="79"/>
      <c r="QR10" s="79"/>
      <c r="QS10" s="79"/>
      <c r="QT10" s="79"/>
      <c r="QU10" s="79"/>
      <c r="QV10" s="79"/>
      <c r="QW10" s="79"/>
      <c r="QX10" s="79"/>
      <c r="QY10" s="79"/>
      <c r="QZ10" s="79"/>
      <c r="RA10" s="79"/>
      <c r="RB10" s="79"/>
      <c r="RC10" s="79"/>
      <c r="RD10" s="79"/>
      <c r="RE10" s="79"/>
      <c r="RF10" s="79"/>
      <c r="RG10" s="79"/>
      <c r="RH10" s="79"/>
      <c r="RI10" s="79"/>
      <c r="RJ10" s="79"/>
      <c r="RK10" s="79"/>
      <c r="RL10" s="79"/>
      <c r="RM10" s="79"/>
      <c r="RN10" s="79"/>
      <c r="RO10" s="79"/>
      <c r="RP10" s="79"/>
      <c r="RQ10" s="79"/>
      <c r="RR10" s="79"/>
      <c r="RS10" s="79"/>
      <c r="RT10" s="79"/>
      <c r="RU10" s="79"/>
      <c r="RV10" s="79"/>
      <c r="RW10" s="79"/>
      <c r="RX10" s="79"/>
      <c r="RY10" s="79"/>
      <c r="RZ10" s="79"/>
      <c r="SA10" s="79"/>
      <c r="SB10" s="79"/>
      <c r="SC10" s="79"/>
      <c r="SD10" s="79"/>
      <c r="SE10" s="79"/>
      <c r="SF10" s="79"/>
      <c r="SG10" s="79"/>
      <c r="SH10" s="79"/>
      <c r="SI10" s="79"/>
      <c r="SJ10" s="79"/>
      <c r="SK10" s="79"/>
      <c r="SL10" s="79"/>
      <c r="SM10" s="79"/>
      <c r="SN10" s="79"/>
      <c r="SO10" s="79"/>
      <c r="SP10" s="79"/>
      <c r="SQ10" s="79"/>
      <c r="SR10" s="79"/>
      <c r="SS10" s="79"/>
      <c r="ST10" s="79"/>
      <c r="SU10" s="79"/>
      <c r="SV10" s="79"/>
      <c r="SW10" s="79"/>
      <c r="SX10" s="79"/>
      <c r="SY10" s="79"/>
      <c r="SZ10" s="79"/>
      <c r="TA10" s="79"/>
      <c r="TB10" s="79"/>
      <c r="TC10" s="79"/>
      <c r="TD10" s="79"/>
      <c r="TE10" s="79"/>
      <c r="TF10" s="79"/>
      <c r="TG10" s="79"/>
      <c r="TH10" s="79"/>
      <c r="TI10" s="79"/>
      <c r="TJ10" s="79"/>
      <c r="TK10" s="79"/>
      <c r="TL10" s="79"/>
      <c r="TM10" s="79"/>
      <c r="TN10" s="79"/>
      <c r="TO10" s="79"/>
      <c r="TP10" s="79"/>
      <c r="TQ10" s="79"/>
      <c r="TR10" s="79"/>
      <c r="TS10" s="79"/>
      <c r="TT10" s="79"/>
      <c r="TU10" s="79"/>
      <c r="TV10" s="79"/>
      <c r="TW10" s="79"/>
      <c r="TX10" s="79"/>
      <c r="TY10" s="79"/>
      <c r="TZ10" s="79"/>
      <c r="UA10" s="79"/>
      <c r="UB10" s="79"/>
      <c r="UC10" s="79"/>
      <c r="UD10" s="79"/>
      <c r="UE10" s="79"/>
      <c r="UF10" s="79"/>
      <c r="UG10" s="79"/>
      <c r="UH10" s="79"/>
      <c r="UI10" s="79"/>
      <c r="UJ10" s="79"/>
      <c r="UK10" s="79"/>
      <c r="UL10" s="79"/>
      <c r="UM10" s="79"/>
      <c r="UN10" s="79"/>
      <c r="UO10" s="79"/>
      <c r="UP10" s="79"/>
      <c r="UQ10" s="79"/>
      <c r="UR10" s="79"/>
      <c r="US10" s="79"/>
      <c r="UT10" s="79"/>
      <c r="UU10" s="79"/>
      <c r="UV10" s="79"/>
      <c r="UW10" s="79"/>
      <c r="UX10" s="79"/>
      <c r="UY10" s="79"/>
      <c r="UZ10" s="79"/>
      <c r="VA10" s="79"/>
      <c r="VB10" s="79"/>
      <c r="VC10" s="79"/>
      <c r="VD10" s="79"/>
      <c r="VE10" s="79"/>
      <c r="VF10" s="79"/>
      <c r="VG10" s="79"/>
      <c r="VH10" s="79"/>
      <c r="VI10" s="79"/>
      <c r="VJ10" s="79"/>
      <c r="VK10" s="79"/>
      <c r="VL10" s="79"/>
      <c r="VM10" s="79"/>
      <c r="VN10" s="79"/>
      <c r="VO10" s="79"/>
      <c r="VP10" s="79"/>
      <c r="VQ10" s="79"/>
      <c r="VR10" s="79"/>
      <c r="VS10" s="79"/>
      <c r="VT10" s="79"/>
      <c r="VU10" s="79"/>
      <c r="VV10" s="79"/>
      <c r="VW10" s="79"/>
      <c r="VX10" s="79"/>
      <c r="VY10" s="79"/>
      <c r="VZ10" s="79"/>
      <c r="WA10" s="79"/>
      <c r="WB10" s="79"/>
      <c r="WC10" s="79"/>
      <c r="WD10" s="79"/>
      <c r="WE10" s="79"/>
      <c r="WF10" s="79"/>
      <c r="WG10" s="79"/>
      <c r="WH10" s="79"/>
      <c r="WI10" s="79"/>
      <c r="WJ10" s="79"/>
      <c r="WK10" s="79"/>
      <c r="WL10" s="79"/>
      <c r="WM10" s="79"/>
      <c r="WN10" s="79"/>
      <c r="WO10" s="79"/>
      <c r="WP10" s="79"/>
      <c r="WQ10" s="79"/>
      <c r="WR10" s="79"/>
      <c r="WS10" s="79"/>
      <c r="WT10" s="79"/>
      <c r="WU10" s="79"/>
      <c r="WV10" s="79"/>
    </row>
    <row r="11" spans="1:620" s="37" customFormat="1" x14ac:dyDescent="0.25">
      <c r="A11" s="73" t="s">
        <v>64</v>
      </c>
      <c r="B11" s="85" t="s">
        <v>83</v>
      </c>
      <c r="C11" s="85" t="s">
        <v>83</v>
      </c>
      <c r="D11" s="85" t="s">
        <v>83</v>
      </c>
      <c r="E11" s="85" t="s">
        <v>83</v>
      </c>
      <c r="F11" s="85" t="s">
        <v>83</v>
      </c>
      <c r="I11" s="98"/>
      <c r="J11" s="94"/>
      <c r="K11" s="94"/>
      <c r="L11" s="94"/>
      <c r="M11" s="94"/>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c r="IU11" s="79"/>
      <c r="IV11" s="79"/>
      <c r="IW11" s="79"/>
      <c r="IX11" s="79"/>
      <c r="IY11" s="79"/>
      <c r="IZ11" s="79"/>
      <c r="JA11" s="79"/>
      <c r="JB11" s="79"/>
      <c r="JC11" s="79"/>
      <c r="JD11" s="79"/>
      <c r="JE11" s="79"/>
      <c r="JF11" s="79"/>
      <c r="JG11" s="79"/>
      <c r="JH11" s="79"/>
      <c r="JI11" s="79"/>
      <c r="JJ11" s="79"/>
      <c r="JK11" s="79"/>
      <c r="JL11" s="79"/>
      <c r="JM11" s="79"/>
      <c r="JN11" s="79"/>
      <c r="JO11" s="79"/>
      <c r="JP11" s="79"/>
      <c r="JQ11" s="79"/>
      <c r="JR11" s="79"/>
      <c r="JS11" s="79"/>
      <c r="JT11" s="79"/>
      <c r="JU11" s="79"/>
      <c r="JV11" s="79"/>
      <c r="JW11" s="79"/>
      <c r="JX11" s="79"/>
      <c r="JY11" s="79"/>
      <c r="JZ11" s="79"/>
      <c r="KA11" s="79"/>
      <c r="KB11" s="79"/>
      <c r="KC11" s="79"/>
      <c r="KD11" s="79"/>
      <c r="KE11" s="79"/>
      <c r="KF11" s="79"/>
      <c r="KG11" s="79"/>
      <c r="KH11" s="79"/>
      <c r="KI11" s="79"/>
      <c r="KJ11" s="79"/>
      <c r="KK11" s="79"/>
      <c r="KL11" s="79"/>
      <c r="KM11" s="79"/>
      <c r="KN11" s="79"/>
      <c r="KO11" s="79"/>
      <c r="KP11" s="79"/>
      <c r="KQ11" s="79"/>
      <c r="KR11" s="79"/>
      <c r="KS11" s="79"/>
      <c r="KT11" s="79"/>
      <c r="KU11" s="79"/>
      <c r="KV11" s="79"/>
      <c r="KW11" s="79"/>
      <c r="KX11" s="79"/>
      <c r="KY11" s="79"/>
      <c r="KZ11" s="79"/>
      <c r="LA11" s="79"/>
      <c r="LB11" s="79"/>
      <c r="LC11" s="79"/>
      <c r="LD11" s="79"/>
      <c r="LE11" s="79"/>
      <c r="LF11" s="79"/>
      <c r="LG11" s="79"/>
      <c r="LH11" s="79"/>
      <c r="LI11" s="79"/>
      <c r="LJ11" s="79"/>
      <c r="LK11" s="79"/>
      <c r="LL11" s="79"/>
      <c r="LM11" s="79"/>
      <c r="LN11" s="79"/>
      <c r="LO11" s="79"/>
      <c r="LP11" s="79"/>
      <c r="LQ11" s="79"/>
      <c r="LR11" s="79"/>
      <c r="LS11" s="79"/>
      <c r="LT11" s="79"/>
      <c r="LU11" s="79"/>
      <c r="LV11" s="79"/>
      <c r="LW11" s="79"/>
      <c r="LX11" s="79"/>
      <c r="LY11" s="79"/>
      <c r="LZ11" s="79"/>
      <c r="MA11" s="79"/>
      <c r="MB11" s="79"/>
      <c r="MC11" s="79"/>
      <c r="MD11" s="79"/>
      <c r="ME11" s="79"/>
      <c r="MF11" s="79"/>
      <c r="MG11" s="79"/>
      <c r="MH11" s="79"/>
      <c r="MI11" s="79"/>
      <c r="MJ11" s="79"/>
      <c r="MK11" s="79"/>
      <c r="ML11" s="79"/>
      <c r="MM11" s="79"/>
      <c r="MN11" s="79"/>
      <c r="MO11" s="79"/>
      <c r="MP11" s="79"/>
      <c r="MQ11" s="79"/>
      <c r="MR11" s="79"/>
      <c r="MS11" s="79"/>
      <c r="MT11" s="79"/>
      <c r="MU11" s="79"/>
      <c r="MV11" s="79"/>
      <c r="MW11" s="79"/>
      <c r="MX11" s="79"/>
      <c r="MY11" s="79"/>
      <c r="MZ11" s="79"/>
      <c r="NA11" s="79"/>
      <c r="NB11" s="79"/>
      <c r="NC11" s="79"/>
      <c r="ND11" s="79"/>
      <c r="NE11" s="79"/>
      <c r="NF11" s="79"/>
      <c r="NG11" s="79"/>
      <c r="NH11" s="79"/>
      <c r="NI11" s="79"/>
      <c r="NJ11" s="79"/>
      <c r="NK11" s="79"/>
      <c r="NL11" s="79"/>
      <c r="NM11" s="79"/>
      <c r="NN11" s="79"/>
      <c r="NO11" s="79"/>
      <c r="NP11" s="79"/>
      <c r="NQ11" s="79"/>
      <c r="NR11" s="79"/>
      <c r="NS11" s="79"/>
      <c r="NT11" s="79"/>
      <c r="NU11" s="79"/>
      <c r="NV11" s="79"/>
      <c r="NW11" s="79"/>
      <c r="NX11" s="79"/>
      <c r="NY11" s="79"/>
      <c r="NZ11" s="79"/>
      <c r="OA11" s="79"/>
      <c r="OB11" s="79"/>
      <c r="OC11" s="79"/>
      <c r="OD11" s="79"/>
      <c r="OE11" s="79"/>
      <c r="OF11" s="79"/>
      <c r="OG11" s="79"/>
      <c r="OH11" s="79"/>
      <c r="OI11" s="79"/>
      <c r="OJ11" s="79"/>
      <c r="OK11" s="79"/>
      <c r="OL11" s="79"/>
      <c r="OM11" s="79"/>
      <c r="ON11" s="79"/>
      <c r="OO11" s="79"/>
      <c r="OP11" s="79"/>
      <c r="OQ11" s="79"/>
      <c r="OR11" s="79"/>
      <c r="OS11" s="79"/>
      <c r="OT11" s="79"/>
      <c r="OU11" s="79"/>
      <c r="OV11" s="79"/>
      <c r="OW11" s="79"/>
      <c r="OX11" s="79"/>
      <c r="OY11" s="79"/>
      <c r="OZ11" s="79"/>
      <c r="PA11" s="79"/>
      <c r="PB11" s="79"/>
      <c r="PC11" s="79"/>
      <c r="PD11" s="79"/>
      <c r="PE11" s="79"/>
      <c r="PF11" s="79"/>
      <c r="PG11" s="79"/>
      <c r="PH11" s="79"/>
      <c r="PI11" s="79"/>
      <c r="PJ11" s="79"/>
      <c r="PK11" s="79"/>
      <c r="PL11" s="79"/>
      <c r="PM11" s="79"/>
      <c r="PN11" s="79"/>
      <c r="PO11" s="79"/>
      <c r="PP11" s="79"/>
      <c r="PQ11" s="79"/>
      <c r="PR11" s="79"/>
      <c r="PS11" s="79"/>
      <c r="PT11" s="79"/>
      <c r="PU11" s="79"/>
      <c r="PV11" s="79"/>
      <c r="PW11" s="79"/>
      <c r="PX11" s="79"/>
      <c r="PY11" s="79"/>
      <c r="PZ11" s="79"/>
      <c r="QA11" s="79"/>
      <c r="QB11" s="79"/>
      <c r="QC11" s="79"/>
      <c r="QD11" s="79"/>
      <c r="QE11" s="79"/>
      <c r="QF11" s="79"/>
      <c r="QG11" s="79"/>
      <c r="QH11" s="79"/>
      <c r="QI11" s="79"/>
      <c r="QJ11" s="79"/>
      <c r="QK11" s="79"/>
      <c r="QL11" s="79"/>
      <c r="QM11" s="79"/>
      <c r="QN11" s="79"/>
      <c r="QO11" s="79"/>
      <c r="QP11" s="79"/>
      <c r="QQ11" s="79"/>
      <c r="QR11" s="79"/>
      <c r="QS11" s="79"/>
      <c r="QT11" s="79"/>
      <c r="QU11" s="79"/>
      <c r="QV11" s="79"/>
      <c r="QW11" s="79"/>
      <c r="QX11" s="79"/>
      <c r="QY11" s="79"/>
      <c r="QZ11" s="79"/>
      <c r="RA11" s="79"/>
      <c r="RB11" s="79"/>
      <c r="RC11" s="79"/>
      <c r="RD11" s="79"/>
      <c r="RE11" s="79"/>
      <c r="RF11" s="79"/>
      <c r="RG11" s="79"/>
      <c r="RH11" s="79"/>
      <c r="RI11" s="79"/>
      <c r="RJ11" s="79"/>
      <c r="RK11" s="79"/>
      <c r="RL11" s="79"/>
      <c r="RM11" s="79"/>
      <c r="RN11" s="79"/>
      <c r="RO11" s="79"/>
      <c r="RP11" s="79"/>
      <c r="RQ11" s="79"/>
      <c r="RR11" s="79"/>
      <c r="RS11" s="79"/>
      <c r="RT11" s="79"/>
      <c r="RU11" s="79"/>
      <c r="RV11" s="79"/>
      <c r="RW11" s="79"/>
      <c r="RX11" s="79"/>
      <c r="RY11" s="79"/>
      <c r="RZ11" s="79"/>
      <c r="SA11" s="79"/>
      <c r="SB11" s="79"/>
      <c r="SC11" s="79"/>
      <c r="SD11" s="79"/>
      <c r="SE11" s="79"/>
      <c r="SF11" s="79"/>
      <c r="SG11" s="79"/>
      <c r="SH11" s="79"/>
      <c r="SI11" s="79"/>
      <c r="SJ11" s="79"/>
      <c r="SK11" s="79"/>
      <c r="SL11" s="79"/>
      <c r="SM11" s="79"/>
      <c r="SN11" s="79"/>
      <c r="SO11" s="79"/>
      <c r="SP11" s="79"/>
      <c r="SQ11" s="79"/>
      <c r="SR11" s="79"/>
      <c r="SS11" s="79"/>
      <c r="ST11" s="79"/>
      <c r="SU11" s="79"/>
      <c r="SV11" s="79"/>
      <c r="SW11" s="79"/>
      <c r="SX11" s="79"/>
      <c r="SY11" s="79"/>
      <c r="SZ11" s="79"/>
      <c r="TA11" s="79"/>
      <c r="TB11" s="79"/>
      <c r="TC11" s="79"/>
      <c r="TD11" s="79"/>
      <c r="TE11" s="79"/>
      <c r="TF11" s="79"/>
      <c r="TG11" s="79"/>
      <c r="TH11" s="79"/>
      <c r="TI11" s="79"/>
      <c r="TJ11" s="79"/>
      <c r="TK11" s="79"/>
      <c r="TL11" s="79"/>
      <c r="TM11" s="79"/>
      <c r="TN11" s="79"/>
      <c r="TO11" s="79"/>
      <c r="TP11" s="79"/>
      <c r="TQ11" s="79"/>
      <c r="TR11" s="79"/>
      <c r="TS11" s="79"/>
      <c r="TT11" s="79"/>
      <c r="TU11" s="79"/>
      <c r="TV11" s="79"/>
      <c r="TW11" s="79"/>
      <c r="TX11" s="79"/>
      <c r="TY11" s="79"/>
      <c r="TZ11" s="79"/>
      <c r="UA11" s="79"/>
      <c r="UB11" s="79"/>
      <c r="UC11" s="79"/>
      <c r="UD11" s="79"/>
      <c r="UE11" s="79"/>
      <c r="UF11" s="79"/>
      <c r="UG11" s="79"/>
      <c r="UH11" s="79"/>
      <c r="UI11" s="79"/>
      <c r="UJ11" s="79"/>
      <c r="UK11" s="79"/>
      <c r="UL11" s="79"/>
      <c r="UM11" s="79"/>
      <c r="UN11" s="79"/>
      <c r="UO11" s="79"/>
      <c r="UP11" s="79"/>
      <c r="UQ11" s="79"/>
      <c r="UR11" s="79"/>
      <c r="US11" s="79"/>
      <c r="UT11" s="79"/>
      <c r="UU11" s="79"/>
      <c r="UV11" s="79"/>
      <c r="UW11" s="79"/>
      <c r="UX11" s="79"/>
      <c r="UY11" s="79"/>
      <c r="UZ11" s="79"/>
      <c r="VA11" s="79"/>
      <c r="VB11" s="79"/>
      <c r="VC11" s="79"/>
      <c r="VD11" s="79"/>
      <c r="VE11" s="79"/>
      <c r="VF11" s="79"/>
      <c r="VG11" s="79"/>
      <c r="VH11" s="79"/>
      <c r="VI11" s="79"/>
      <c r="VJ11" s="79"/>
      <c r="VK11" s="79"/>
      <c r="VL11" s="79"/>
      <c r="VM11" s="79"/>
      <c r="VN11" s="79"/>
      <c r="VO11" s="79"/>
      <c r="VP11" s="79"/>
      <c r="VQ11" s="79"/>
      <c r="VR11" s="79"/>
      <c r="VS11" s="79"/>
      <c r="VT11" s="79"/>
      <c r="VU11" s="79"/>
      <c r="VV11" s="79"/>
      <c r="VW11" s="79"/>
      <c r="VX11" s="79"/>
      <c r="VY11" s="79"/>
      <c r="VZ11" s="79"/>
      <c r="WA11" s="79"/>
      <c r="WB11" s="79"/>
      <c r="WC11" s="79"/>
      <c r="WD11" s="79"/>
      <c r="WE11" s="79"/>
      <c r="WF11" s="79"/>
      <c r="WG11" s="79"/>
      <c r="WH11" s="79"/>
      <c r="WI11" s="79"/>
      <c r="WJ11" s="79"/>
      <c r="WK11" s="79"/>
      <c r="WL11" s="79"/>
      <c r="WM11" s="79"/>
      <c r="WN11" s="79"/>
      <c r="WO11" s="79"/>
      <c r="WP11" s="79"/>
      <c r="WQ11" s="79"/>
      <c r="WR11" s="79"/>
      <c r="WS11" s="79"/>
      <c r="WT11" s="79"/>
      <c r="WU11" s="79"/>
      <c r="WV11" s="79"/>
    </row>
    <row r="12" spans="1:620" s="37" customFormat="1" x14ac:dyDescent="0.25">
      <c r="A12" s="73" t="s">
        <v>65</v>
      </c>
      <c r="B12" s="85">
        <v>-7.4999999999999997E-2</v>
      </c>
      <c r="C12" s="85">
        <v>-0.121</v>
      </c>
      <c r="D12" s="85">
        <v>-0.51200000000000001</v>
      </c>
      <c r="E12" s="85">
        <v>-4.9000000000000002E-2</v>
      </c>
      <c r="F12" s="85">
        <v>-0.05</v>
      </c>
      <c r="I12" s="98">
        <f>B12-'[1]DoF Dept DELs'!J34</f>
        <v>0</v>
      </c>
      <c r="J12" s="98">
        <f>C12-'[1]DoF Dept DELs'!K34</f>
        <v>0</v>
      </c>
      <c r="K12" s="98">
        <f>D12-'[1]DoF Dept DELs'!L34</f>
        <v>0</v>
      </c>
      <c r="L12" s="98">
        <f>E12-'[1]DoF Dept DELs'!M34</f>
        <v>0</v>
      </c>
      <c r="M12" s="98">
        <f>F12-'[1]DoF Dept DELs'!N34</f>
        <v>0</v>
      </c>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c r="IU12" s="79"/>
      <c r="IV12" s="79"/>
      <c r="IW12" s="79"/>
      <c r="IX12" s="79"/>
      <c r="IY12" s="79"/>
      <c r="IZ12" s="79"/>
      <c r="JA12" s="79"/>
      <c r="JB12" s="79"/>
      <c r="JC12" s="79"/>
      <c r="JD12" s="79"/>
      <c r="JE12" s="79"/>
      <c r="JF12" s="79"/>
      <c r="JG12" s="79"/>
      <c r="JH12" s="79"/>
      <c r="JI12" s="79"/>
      <c r="JJ12" s="79"/>
      <c r="JK12" s="79"/>
      <c r="JL12" s="79"/>
      <c r="JM12" s="79"/>
      <c r="JN12" s="79"/>
      <c r="JO12" s="79"/>
      <c r="JP12" s="79"/>
      <c r="JQ12" s="79"/>
      <c r="JR12" s="79"/>
      <c r="JS12" s="79"/>
      <c r="JT12" s="79"/>
      <c r="JU12" s="79"/>
      <c r="JV12" s="79"/>
      <c r="JW12" s="79"/>
      <c r="JX12" s="79"/>
      <c r="JY12" s="79"/>
      <c r="JZ12" s="79"/>
      <c r="KA12" s="79"/>
      <c r="KB12" s="79"/>
      <c r="KC12" s="79"/>
      <c r="KD12" s="79"/>
      <c r="KE12" s="79"/>
      <c r="KF12" s="79"/>
      <c r="KG12" s="79"/>
      <c r="KH12" s="79"/>
      <c r="KI12" s="79"/>
      <c r="KJ12" s="79"/>
      <c r="KK12" s="79"/>
      <c r="KL12" s="79"/>
      <c r="KM12" s="79"/>
      <c r="KN12" s="79"/>
      <c r="KO12" s="79"/>
      <c r="KP12" s="79"/>
      <c r="KQ12" s="79"/>
      <c r="KR12" s="79"/>
      <c r="KS12" s="79"/>
      <c r="KT12" s="79"/>
      <c r="KU12" s="79"/>
      <c r="KV12" s="79"/>
      <c r="KW12" s="79"/>
      <c r="KX12" s="79"/>
      <c r="KY12" s="79"/>
      <c r="KZ12" s="79"/>
      <c r="LA12" s="79"/>
      <c r="LB12" s="79"/>
      <c r="LC12" s="79"/>
      <c r="LD12" s="79"/>
      <c r="LE12" s="79"/>
      <c r="LF12" s="79"/>
      <c r="LG12" s="79"/>
      <c r="LH12" s="79"/>
      <c r="LI12" s="79"/>
      <c r="LJ12" s="79"/>
      <c r="LK12" s="79"/>
      <c r="LL12" s="79"/>
      <c r="LM12" s="79"/>
      <c r="LN12" s="79"/>
      <c r="LO12" s="79"/>
      <c r="LP12" s="79"/>
      <c r="LQ12" s="79"/>
      <c r="LR12" s="79"/>
      <c r="LS12" s="79"/>
      <c r="LT12" s="79"/>
      <c r="LU12" s="79"/>
      <c r="LV12" s="79"/>
      <c r="LW12" s="79"/>
      <c r="LX12" s="79"/>
      <c r="LY12" s="79"/>
      <c r="LZ12" s="79"/>
      <c r="MA12" s="79"/>
      <c r="MB12" s="79"/>
      <c r="MC12" s="79"/>
      <c r="MD12" s="79"/>
      <c r="ME12" s="79"/>
      <c r="MF12" s="79"/>
      <c r="MG12" s="79"/>
      <c r="MH12" s="79"/>
      <c r="MI12" s="79"/>
      <c r="MJ12" s="79"/>
      <c r="MK12" s="79"/>
      <c r="ML12" s="79"/>
      <c r="MM12" s="79"/>
      <c r="MN12" s="79"/>
      <c r="MO12" s="79"/>
      <c r="MP12" s="79"/>
      <c r="MQ12" s="79"/>
      <c r="MR12" s="79"/>
      <c r="MS12" s="79"/>
      <c r="MT12" s="79"/>
      <c r="MU12" s="79"/>
      <c r="MV12" s="79"/>
      <c r="MW12" s="79"/>
      <c r="MX12" s="79"/>
      <c r="MY12" s="79"/>
      <c r="MZ12" s="79"/>
      <c r="NA12" s="79"/>
      <c r="NB12" s="79"/>
      <c r="NC12" s="79"/>
      <c r="ND12" s="79"/>
      <c r="NE12" s="79"/>
      <c r="NF12" s="79"/>
      <c r="NG12" s="79"/>
      <c r="NH12" s="79"/>
      <c r="NI12" s="79"/>
      <c r="NJ12" s="79"/>
      <c r="NK12" s="79"/>
      <c r="NL12" s="79"/>
      <c r="NM12" s="79"/>
      <c r="NN12" s="79"/>
      <c r="NO12" s="79"/>
      <c r="NP12" s="79"/>
      <c r="NQ12" s="79"/>
      <c r="NR12" s="79"/>
      <c r="NS12" s="79"/>
      <c r="NT12" s="79"/>
      <c r="NU12" s="79"/>
      <c r="NV12" s="79"/>
      <c r="NW12" s="79"/>
      <c r="NX12" s="79"/>
      <c r="NY12" s="79"/>
      <c r="NZ12" s="79"/>
      <c r="OA12" s="79"/>
      <c r="OB12" s="79"/>
      <c r="OC12" s="79"/>
      <c r="OD12" s="79"/>
      <c r="OE12" s="79"/>
      <c r="OF12" s="79"/>
      <c r="OG12" s="79"/>
      <c r="OH12" s="79"/>
      <c r="OI12" s="79"/>
      <c r="OJ12" s="79"/>
      <c r="OK12" s="79"/>
      <c r="OL12" s="79"/>
      <c r="OM12" s="79"/>
      <c r="ON12" s="79"/>
      <c r="OO12" s="79"/>
      <c r="OP12" s="79"/>
      <c r="OQ12" s="79"/>
      <c r="OR12" s="79"/>
      <c r="OS12" s="79"/>
      <c r="OT12" s="79"/>
      <c r="OU12" s="79"/>
      <c r="OV12" s="79"/>
      <c r="OW12" s="79"/>
      <c r="OX12" s="79"/>
      <c r="OY12" s="79"/>
      <c r="OZ12" s="79"/>
      <c r="PA12" s="79"/>
      <c r="PB12" s="79"/>
      <c r="PC12" s="79"/>
      <c r="PD12" s="79"/>
      <c r="PE12" s="79"/>
      <c r="PF12" s="79"/>
      <c r="PG12" s="79"/>
      <c r="PH12" s="79"/>
      <c r="PI12" s="79"/>
      <c r="PJ12" s="79"/>
      <c r="PK12" s="79"/>
      <c r="PL12" s="79"/>
      <c r="PM12" s="79"/>
      <c r="PN12" s="79"/>
      <c r="PO12" s="79"/>
      <c r="PP12" s="79"/>
      <c r="PQ12" s="79"/>
      <c r="PR12" s="79"/>
      <c r="PS12" s="79"/>
      <c r="PT12" s="79"/>
      <c r="PU12" s="79"/>
      <c r="PV12" s="79"/>
      <c r="PW12" s="79"/>
      <c r="PX12" s="79"/>
      <c r="PY12" s="79"/>
      <c r="PZ12" s="79"/>
      <c r="QA12" s="79"/>
      <c r="QB12" s="79"/>
      <c r="QC12" s="79"/>
      <c r="QD12" s="79"/>
      <c r="QE12" s="79"/>
      <c r="QF12" s="79"/>
      <c r="QG12" s="79"/>
      <c r="QH12" s="79"/>
      <c r="QI12" s="79"/>
      <c r="QJ12" s="79"/>
      <c r="QK12" s="79"/>
      <c r="QL12" s="79"/>
      <c r="QM12" s="79"/>
      <c r="QN12" s="79"/>
      <c r="QO12" s="79"/>
      <c r="QP12" s="79"/>
      <c r="QQ12" s="79"/>
      <c r="QR12" s="79"/>
      <c r="QS12" s="79"/>
      <c r="QT12" s="79"/>
      <c r="QU12" s="79"/>
      <c r="QV12" s="79"/>
      <c r="QW12" s="79"/>
      <c r="QX12" s="79"/>
      <c r="QY12" s="79"/>
      <c r="QZ12" s="79"/>
      <c r="RA12" s="79"/>
      <c r="RB12" s="79"/>
      <c r="RC12" s="79"/>
      <c r="RD12" s="79"/>
      <c r="RE12" s="79"/>
      <c r="RF12" s="79"/>
      <c r="RG12" s="79"/>
      <c r="RH12" s="79"/>
      <c r="RI12" s="79"/>
      <c r="RJ12" s="79"/>
      <c r="RK12" s="79"/>
      <c r="RL12" s="79"/>
      <c r="RM12" s="79"/>
      <c r="RN12" s="79"/>
      <c r="RO12" s="79"/>
      <c r="RP12" s="79"/>
      <c r="RQ12" s="79"/>
      <c r="RR12" s="79"/>
      <c r="RS12" s="79"/>
      <c r="RT12" s="79"/>
      <c r="RU12" s="79"/>
      <c r="RV12" s="79"/>
      <c r="RW12" s="79"/>
      <c r="RX12" s="79"/>
      <c r="RY12" s="79"/>
      <c r="RZ12" s="79"/>
      <c r="SA12" s="79"/>
      <c r="SB12" s="79"/>
      <c r="SC12" s="79"/>
      <c r="SD12" s="79"/>
      <c r="SE12" s="79"/>
      <c r="SF12" s="79"/>
      <c r="SG12" s="79"/>
      <c r="SH12" s="79"/>
      <c r="SI12" s="79"/>
      <c r="SJ12" s="79"/>
      <c r="SK12" s="79"/>
      <c r="SL12" s="79"/>
      <c r="SM12" s="79"/>
      <c r="SN12" s="79"/>
      <c r="SO12" s="79"/>
      <c r="SP12" s="79"/>
      <c r="SQ12" s="79"/>
      <c r="SR12" s="79"/>
      <c r="SS12" s="79"/>
      <c r="ST12" s="79"/>
      <c r="SU12" s="79"/>
      <c r="SV12" s="79"/>
      <c r="SW12" s="79"/>
      <c r="SX12" s="79"/>
      <c r="SY12" s="79"/>
      <c r="SZ12" s="79"/>
      <c r="TA12" s="79"/>
      <c r="TB12" s="79"/>
      <c r="TC12" s="79"/>
      <c r="TD12" s="79"/>
      <c r="TE12" s="79"/>
      <c r="TF12" s="79"/>
      <c r="TG12" s="79"/>
      <c r="TH12" s="79"/>
      <c r="TI12" s="79"/>
      <c r="TJ12" s="79"/>
      <c r="TK12" s="79"/>
      <c r="TL12" s="79"/>
      <c r="TM12" s="79"/>
      <c r="TN12" s="79"/>
      <c r="TO12" s="79"/>
      <c r="TP12" s="79"/>
      <c r="TQ12" s="79"/>
      <c r="TR12" s="79"/>
      <c r="TS12" s="79"/>
      <c r="TT12" s="79"/>
      <c r="TU12" s="79"/>
      <c r="TV12" s="79"/>
      <c r="TW12" s="79"/>
      <c r="TX12" s="79"/>
      <c r="TY12" s="79"/>
      <c r="TZ12" s="79"/>
      <c r="UA12" s="79"/>
      <c r="UB12" s="79"/>
      <c r="UC12" s="79"/>
      <c r="UD12" s="79"/>
      <c r="UE12" s="79"/>
      <c r="UF12" s="79"/>
      <c r="UG12" s="79"/>
      <c r="UH12" s="79"/>
      <c r="UI12" s="79"/>
      <c r="UJ12" s="79"/>
      <c r="UK12" s="79"/>
      <c r="UL12" s="79"/>
      <c r="UM12" s="79"/>
      <c r="UN12" s="79"/>
      <c r="UO12" s="79"/>
      <c r="UP12" s="79"/>
      <c r="UQ12" s="79"/>
      <c r="UR12" s="79"/>
      <c r="US12" s="79"/>
      <c r="UT12" s="79"/>
      <c r="UU12" s="79"/>
      <c r="UV12" s="79"/>
      <c r="UW12" s="79"/>
      <c r="UX12" s="79"/>
      <c r="UY12" s="79"/>
      <c r="UZ12" s="79"/>
      <c r="VA12" s="79"/>
      <c r="VB12" s="79"/>
      <c r="VC12" s="79"/>
      <c r="VD12" s="79"/>
      <c r="VE12" s="79"/>
      <c r="VF12" s="79"/>
      <c r="VG12" s="79"/>
      <c r="VH12" s="79"/>
      <c r="VI12" s="79"/>
      <c r="VJ12" s="79"/>
      <c r="VK12" s="79"/>
      <c r="VL12" s="79"/>
      <c r="VM12" s="79"/>
      <c r="VN12" s="79"/>
      <c r="VO12" s="79"/>
      <c r="VP12" s="79"/>
      <c r="VQ12" s="79"/>
      <c r="VR12" s="79"/>
      <c r="VS12" s="79"/>
      <c r="VT12" s="79"/>
      <c r="VU12" s="79"/>
      <c r="VV12" s="79"/>
      <c r="VW12" s="79"/>
      <c r="VX12" s="79"/>
      <c r="VY12" s="79"/>
      <c r="VZ12" s="79"/>
      <c r="WA12" s="79"/>
      <c r="WB12" s="79"/>
      <c r="WC12" s="79"/>
      <c r="WD12" s="79"/>
      <c r="WE12" s="79"/>
      <c r="WF12" s="79"/>
      <c r="WG12" s="79"/>
      <c r="WH12" s="79"/>
      <c r="WI12" s="79"/>
      <c r="WJ12" s="79"/>
      <c r="WK12" s="79"/>
      <c r="WL12" s="79"/>
      <c r="WM12" s="79"/>
      <c r="WN12" s="79"/>
      <c r="WO12" s="79"/>
      <c r="WP12" s="79"/>
      <c r="WQ12" s="79"/>
      <c r="WR12" s="79"/>
      <c r="WS12" s="79"/>
      <c r="WT12" s="79"/>
      <c r="WU12" s="79"/>
      <c r="WV12" s="79"/>
    </row>
    <row r="13" spans="1:620" s="37" customFormat="1" x14ac:dyDescent="0.25">
      <c r="A13" s="73" t="s">
        <v>66</v>
      </c>
      <c r="B13" s="85">
        <v>-1.1479999999999999</v>
      </c>
      <c r="C13" s="85">
        <v>9.0060000000000002</v>
      </c>
      <c r="D13" s="85">
        <v>8.984</v>
      </c>
      <c r="E13" s="85">
        <v>5.0960000000000001</v>
      </c>
      <c r="F13" s="101">
        <v>-1.0620000000000001</v>
      </c>
      <c r="I13" s="98">
        <f>B13-'[1]DoF Dept DELs'!J36</f>
        <v>0</v>
      </c>
      <c r="J13" s="98">
        <f>C13-'[1]DoF Dept DELs'!K36</f>
        <v>0</v>
      </c>
      <c r="K13" s="98">
        <f>D13-'[1]DoF Dept DELs'!L36</f>
        <v>0</v>
      </c>
      <c r="L13" s="98">
        <f>E13-'[1]DoF Dept DELs'!M36</f>
        <v>0</v>
      </c>
      <c r="M13" s="98">
        <f>F13-'[1]DoF Dept DELs'!N36</f>
        <v>0</v>
      </c>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c r="IU13" s="79"/>
      <c r="IV13" s="79"/>
      <c r="IW13" s="79"/>
      <c r="IX13" s="79"/>
      <c r="IY13" s="79"/>
      <c r="IZ13" s="79"/>
      <c r="JA13" s="79"/>
      <c r="JB13" s="79"/>
      <c r="JC13" s="79"/>
      <c r="JD13" s="79"/>
      <c r="JE13" s="79"/>
      <c r="JF13" s="79"/>
      <c r="JG13" s="79"/>
      <c r="JH13" s="79"/>
      <c r="JI13" s="79"/>
      <c r="JJ13" s="79"/>
      <c r="JK13" s="79"/>
      <c r="JL13" s="79"/>
      <c r="JM13" s="79"/>
      <c r="JN13" s="79"/>
      <c r="JO13" s="79"/>
      <c r="JP13" s="79"/>
      <c r="JQ13" s="79"/>
      <c r="JR13" s="79"/>
      <c r="JS13" s="79"/>
      <c r="JT13" s="79"/>
      <c r="JU13" s="79"/>
      <c r="JV13" s="79"/>
      <c r="JW13" s="79"/>
      <c r="JX13" s="79"/>
      <c r="JY13" s="79"/>
      <c r="JZ13" s="79"/>
      <c r="KA13" s="79"/>
      <c r="KB13" s="79"/>
      <c r="KC13" s="79"/>
      <c r="KD13" s="79"/>
      <c r="KE13" s="79"/>
      <c r="KF13" s="79"/>
      <c r="KG13" s="79"/>
      <c r="KH13" s="79"/>
      <c r="KI13" s="79"/>
      <c r="KJ13" s="79"/>
      <c r="KK13" s="79"/>
      <c r="KL13" s="79"/>
      <c r="KM13" s="79"/>
      <c r="KN13" s="79"/>
      <c r="KO13" s="79"/>
      <c r="KP13" s="79"/>
      <c r="KQ13" s="79"/>
      <c r="KR13" s="79"/>
      <c r="KS13" s="79"/>
      <c r="KT13" s="79"/>
      <c r="KU13" s="79"/>
      <c r="KV13" s="79"/>
      <c r="KW13" s="79"/>
      <c r="KX13" s="79"/>
      <c r="KY13" s="79"/>
      <c r="KZ13" s="79"/>
      <c r="LA13" s="79"/>
      <c r="LB13" s="79"/>
      <c r="LC13" s="79"/>
      <c r="LD13" s="79"/>
      <c r="LE13" s="79"/>
      <c r="LF13" s="79"/>
      <c r="LG13" s="79"/>
      <c r="LH13" s="79"/>
      <c r="LI13" s="79"/>
      <c r="LJ13" s="79"/>
      <c r="LK13" s="79"/>
      <c r="LL13" s="79"/>
      <c r="LM13" s="79"/>
      <c r="LN13" s="79"/>
      <c r="LO13" s="79"/>
      <c r="LP13" s="79"/>
      <c r="LQ13" s="79"/>
      <c r="LR13" s="79"/>
      <c r="LS13" s="79"/>
      <c r="LT13" s="79"/>
      <c r="LU13" s="79"/>
      <c r="LV13" s="79"/>
      <c r="LW13" s="79"/>
      <c r="LX13" s="79"/>
      <c r="LY13" s="79"/>
      <c r="LZ13" s="79"/>
      <c r="MA13" s="79"/>
      <c r="MB13" s="79"/>
      <c r="MC13" s="79"/>
      <c r="MD13" s="79"/>
      <c r="ME13" s="79"/>
      <c r="MF13" s="79"/>
      <c r="MG13" s="79"/>
      <c r="MH13" s="79"/>
      <c r="MI13" s="79"/>
      <c r="MJ13" s="79"/>
      <c r="MK13" s="79"/>
      <c r="ML13" s="79"/>
      <c r="MM13" s="79"/>
      <c r="MN13" s="79"/>
      <c r="MO13" s="79"/>
      <c r="MP13" s="79"/>
      <c r="MQ13" s="79"/>
      <c r="MR13" s="79"/>
      <c r="MS13" s="79"/>
      <c r="MT13" s="79"/>
      <c r="MU13" s="79"/>
      <c r="MV13" s="79"/>
      <c r="MW13" s="79"/>
      <c r="MX13" s="79"/>
      <c r="MY13" s="79"/>
      <c r="MZ13" s="79"/>
      <c r="NA13" s="79"/>
      <c r="NB13" s="79"/>
      <c r="NC13" s="79"/>
      <c r="ND13" s="79"/>
      <c r="NE13" s="79"/>
      <c r="NF13" s="79"/>
      <c r="NG13" s="79"/>
      <c r="NH13" s="79"/>
      <c r="NI13" s="79"/>
      <c r="NJ13" s="79"/>
      <c r="NK13" s="79"/>
      <c r="NL13" s="79"/>
      <c r="NM13" s="79"/>
      <c r="NN13" s="79"/>
      <c r="NO13" s="79"/>
      <c r="NP13" s="79"/>
      <c r="NQ13" s="79"/>
      <c r="NR13" s="79"/>
      <c r="NS13" s="79"/>
      <c r="NT13" s="79"/>
      <c r="NU13" s="79"/>
      <c r="NV13" s="79"/>
      <c r="NW13" s="79"/>
      <c r="NX13" s="79"/>
      <c r="NY13" s="79"/>
      <c r="NZ13" s="79"/>
      <c r="OA13" s="79"/>
      <c r="OB13" s="79"/>
      <c r="OC13" s="79"/>
      <c r="OD13" s="79"/>
      <c r="OE13" s="79"/>
      <c r="OF13" s="79"/>
      <c r="OG13" s="79"/>
      <c r="OH13" s="79"/>
      <c r="OI13" s="79"/>
      <c r="OJ13" s="79"/>
      <c r="OK13" s="79"/>
      <c r="OL13" s="79"/>
      <c r="OM13" s="79"/>
      <c r="ON13" s="79"/>
      <c r="OO13" s="79"/>
      <c r="OP13" s="79"/>
      <c r="OQ13" s="79"/>
      <c r="OR13" s="79"/>
      <c r="OS13" s="79"/>
      <c r="OT13" s="79"/>
      <c r="OU13" s="79"/>
      <c r="OV13" s="79"/>
      <c r="OW13" s="79"/>
      <c r="OX13" s="79"/>
      <c r="OY13" s="79"/>
      <c r="OZ13" s="79"/>
      <c r="PA13" s="79"/>
      <c r="PB13" s="79"/>
      <c r="PC13" s="79"/>
      <c r="PD13" s="79"/>
      <c r="PE13" s="79"/>
      <c r="PF13" s="79"/>
      <c r="PG13" s="79"/>
      <c r="PH13" s="79"/>
      <c r="PI13" s="79"/>
      <c r="PJ13" s="79"/>
      <c r="PK13" s="79"/>
      <c r="PL13" s="79"/>
      <c r="PM13" s="79"/>
      <c r="PN13" s="79"/>
      <c r="PO13" s="79"/>
      <c r="PP13" s="79"/>
      <c r="PQ13" s="79"/>
      <c r="PR13" s="79"/>
      <c r="PS13" s="79"/>
      <c r="PT13" s="79"/>
      <c r="PU13" s="79"/>
      <c r="PV13" s="79"/>
      <c r="PW13" s="79"/>
      <c r="PX13" s="79"/>
      <c r="PY13" s="79"/>
      <c r="PZ13" s="79"/>
      <c r="QA13" s="79"/>
      <c r="QB13" s="79"/>
      <c r="QC13" s="79"/>
      <c r="QD13" s="79"/>
      <c r="QE13" s="79"/>
      <c r="QF13" s="79"/>
      <c r="QG13" s="79"/>
      <c r="QH13" s="79"/>
      <c r="QI13" s="79"/>
      <c r="QJ13" s="79"/>
      <c r="QK13" s="79"/>
      <c r="QL13" s="79"/>
      <c r="QM13" s="79"/>
      <c r="QN13" s="79"/>
      <c r="QO13" s="79"/>
      <c r="QP13" s="79"/>
      <c r="QQ13" s="79"/>
      <c r="QR13" s="79"/>
      <c r="QS13" s="79"/>
      <c r="QT13" s="79"/>
      <c r="QU13" s="79"/>
      <c r="QV13" s="79"/>
      <c r="QW13" s="79"/>
      <c r="QX13" s="79"/>
      <c r="QY13" s="79"/>
      <c r="QZ13" s="79"/>
      <c r="RA13" s="79"/>
      <c r="RB13" s="79"/>
      <c r="RC13" s="79"/>
      <c r="RD13" s="79"/>
      <c r="RE13" s="79"/>
      <c r="RF13" s="79"/>
      <c r="RG13" s="79"/>
      <c r="RH13" s="79"/>
      <c r="RI13" s="79"/>
      <c r="RJ13" s="79"/>
      <c r="RK13" s="79"/>
      <c r="RL13" s="79"/>
      <c r="RM13" s="79"/>
      <c r="RN13" s="79"/>
      <c r="RO13" s="79"/>
      <c r="RP13" s="79"/>
      <c r="RQ13" s="79"/>
      <c r="RR13" s="79"/>
      <c r="RS13" s="79"/>
      <c r="RT13" s="79"/>
      <c r="RU13" s="79"/>
      <c r="RV13" s="79"/>
      <c r="RW13" s="79"/>
      <c r="RX13" s="79"/>
      <c r="RY13" s="79"/>
      <c r="RZ13" s="79"/>
      <c r="SA13" s="79"/>
      <c r="SB13" s="79"/>
      <c r="SC13" s="79"/>
      <c r="SD13" s="79"/>
      <c r="SE13" s="79"/>
      <c r="SF13" s="79"/>
      <c r="SG13" s="79"/>
      <c r="SH13" s="79"/>
      <c r="SI13" s="79"/>
      <c r="SJ13" s="79"/>
      <c r="SK13" s="79"/>
      <c r="SL13" s="79"/>
      <c r="SM13" s="79"/>
      <c r="SN13" s="79"/>
      <c r="SO13" s="79"/>
      <c r="SP13" s="79"/>
      <c r="SQ13" s="79"/>
      <c r="SR13" s="79"/>
      <c r="SS13" s="79"/>
      <c r="ST13" s="79"/>
      <c r="SU13" s="79"/>
      <c r="SV13" s="79"/>
      <c r="SW13" s="79"/>
      <c r="SX13" s="79"/>
      <c r="SY13" s="79"/>
      <c r="SZ13" s="79"/>
      <c r="TA13" s="79"/>
      <c r="TB13" s="79"/>
      <c r="TC13" s="79"/>
      <c r="TD13" s="79"/>
      <c r="TE13" s="79"/>
      <c r="TF13" s="79"/>
      <c r="TG13" s="79"/>
      <c r="TH13" s="79"/>
      <c r="TI13" s="79"/>
      <c r="TJ13" s="79"/>
      <c r="TK13" s="79"/>
      <c r="TL13" s="79"/>
      <c r="TM13" s="79"/>
      <c r="TN13" s="79"/>
      <c r="TO13" s="79"/>
      <c r="TP13" s="79"/>
      <c r="TQ13" s="79"/>
      <c r="TR13" s="79"/>
      <c r="TS13" s="79"/>
      <c r="TT13" s="79"/>
      <c r="TU13" s="79"/>
      <c r="TV13" s="79"/>
      <c r="TW13" s="79"/>
      <c r="TX13" s="79"/>
      <c r="TY13" s="79"/>
      <c r="TZ13" s="79"/>
      <c r="UA13" s="79"/>
      <c r="UB13" s="79"/>
      <c r="UC13" s="79"/>
      <c r="UD13" s="79"/>
      <c r="UE13" s="79"/>
      <c r="UF13" s="79"/>
      <c r="UG13" s="79"/>
      <c r="UH13" s="79"/>
      <c r="UI13" s="79"/>
      <c r="UJ13" s="79"/>
      <c r="UK13" s="79"/>
      <c r="UL13" s="79"/>
      <c r="UM13" s="79"/>
      <c r="UN13" s="79"/>
      <c r="UO13" s="79"/>
      <c r="UP13" s="79"/>
      <c r="UQ13" s="79"/>
      <c r="UR13" s="79"/>
      <c r="US13" s="79"/>
      <c r="UT13" s="79"/>
      <c r="UU13" s="79"/>
      <c r="UV13" s="79"/>
      <c r="UW13" s="79"/>
      <c r="UX13" s="79"/>
      <c r="UY13" s="79"/>
      <c r="UZ13" s="79"/>
      <c r="VA13" s="79"/>
      <c r="VB13" s="79"/>
      <c r="VC13" s="79"/>
      <c r="VD13" s="79"/>
      <c r="VE13" s="79"/>
      <c r="VF13" s="79"/>
      <c r="VG13" s="79"/>
      <c r="VH13" s="79"/>
      <c r="VI13" s="79"/>
      <c r="VJ13" s="79"/>
      <c r="VK13" s="79"/>
      <c r="VL13" s="79"/>
      <c r="VM13" s="79"/>
      <c r="VN13" s="79"/>
      <c r="VO13" s="79"/>
      <c r="VP13" s="79"/>
      <c r="VQ13" s="79"/>
      <c r="VR13" s="79"/>
      <c r="VS13" s="79"/>
      <c r="VT13" s="79"/>
      <c r="VU13" s="79"/>
      <c r="VV13" s="79"/>
      <c r="VW13" s="79"/>
      <c r="VX13" s="79"/>
      <c r="VY13" s="79"/>
      <c r="VZ13" s="79"/>
      <c r="WA13" s="79"/>
      <c r="WB13" s="79"/>
      <c r="WC13" s="79"/>
      <c r="WD13" s="79"/>
      <c r="WE13" s="79"/>
      <c r="WF13" s="79"/>
      <c r="WG13" s="79"/>
      <c r="WH13" s="79"/>
      <c r="WI13" s="79"/>
      <c r="WJ13" s="79"/>
      <c r="WK13" s="79"/>
      <c r="WL13" s="79"/>
      <c r="WM13" s="79"/>
      <c r="WN13" s="79"/>
      <c r="WO13" s="79"/>
      <c r="WP13" s="79"/>
      <c r="WQ13" s="79"/>
      <c r="WR13" s="79"/>
      <c r="WS13" s="79"/>
      <c r="WT13" s="79"/>
      <c r="WU13" s="79"/>
      <c r="WV13" s="79"/>
    </row>
    <row r="14" spans="1:620" x14ac:dyDescent="0.25">
      <c r="A14" s="81" t="s">
        <v>67</v>
      </c>
      <c r="B14" s="85" t="s">
        <v>83</v>
      </c>
      <c r="C14" s="85" t="s">
        <v>83</v>
      </c>
      <c r="D14" s="85" t="s">
        <v>83</v>
      </c>
      <c r="E14" s="85" t="s">
        <v>83</v>
      </c>
      <c r="F14" s="85" t="s">
        <v>83</v>
      </c>
      <c r="I14" s="98"/>
      <c r="J14" s="95"/>
      <c r="K14" s="95"/>
      <c r="L14" s="95"/>
      <c r="M14" s="95"/>
    </row>
    <row r="15" spans="1:620" x14ac:dyDescent="0.25">
      <c r="A15" s="68" t="s">
        <v>68</v>
      </c>
      <c r="B15" s="85">
        <v>25.245999999999999</v>
      </c>
      <c r="C15" s="85">
        <v>105.72499999999999</v>
      </c>
      <c r="D15" s="85">
        <v>22.8</v>
      </c>
      <c r="E15" s="85">
        <v>50.313000000000002</v>
      </c>
      <c r="F15" s="101">
        <v>6.266</v>
      </c>
      <c r="I15" s="98">
        <f>B15-'[1]DoF Dept DELs'!J35</f>
        <v>0</v>
      </c>
      <c r="J15" s="98">
        <f>C15-'[1]DoF Dept DELs'!K35</f>
        <v>0</v>
      </c>
      <c r="K15" s="98">
        <f>D15-'[1]DoF Dept DELs'!L35</f>
        <v>0</v>
      </c>
      <c r="L15" s="98">
        <f>E15-'[1]DoF Dept DELs'!M35</f>
        <v>0</v>
      </c>
      <c r="M15" s="98">
        <f>F15-'[1]DoF Dept DELs'!N35</f>
        <v>0</v>
      </c>
    </row>
    <row r="16" spans="1:620" ht="17.25" x14ac:dyDescent="0.25">
      <c r="A16" s="309" t="s">
        <v>123</v>
      </c>
      <c r="B16" s="86" t="s">
        <v>83</v>
      </c>
      <c r="C16" s="86" t="s">
        <v>83</v>
      </c>
      <c r="D16" s="86" t="s">
        <v>83</v>
      </c>
      <c r="E16" s="86" t="s">
        <v>83</v>
      </c>
      <c r="F16" s="86" t="s">
        <v>83</v>
      </c>
      <c r="I16" s="95"/>
      <c r="J16" s="95"/>
      <c r="K16" s="95"/>
      <c r="L16" s="95"/>
      <c r="M16" s="95"/>
    </row>
    <row r="17" spans="1:620" hidden="1" outlineLevel="1" x14ac:dyDescent="0.25">
      <c r="A17" s="82" t="s">
        <v>70</v>
      </c>
      <c r="B17" s="85"/>
      <c r="C17" s="85"/>
      <c r="D17" s="85"/>
      <c r="E17" s="85"/>
      <c r="F17" s="85"/>
      <c r="I17" s="95"/>
      <c r="J17" s="95"/>
      <c r="K17" s="95"/>
      <c r="L17" s="95"/>
      <c r="M17" s="95"/>
    </row>
    <row r="18" spans="1:620" hidden="1" outlineLevel="1" x14ac:dyDescent="0.25">
      <c r="A18" s="102" t="s">
        <v>71</v>
      </c>
      <c r="B18" s="85" t="s">
        <v>83</v>
      </c>
      <c r="C18" s="85" t="s">
        <v>83</v>
      </c>
      <c r="D18" s="85" t="s">
        <v>83</v>
      </c>
      <c r="E18" s="85" t="s">
        <v>83</v>
      </c>
      <c r="F18" s="85" t="s">
        <v>83</v>
      </c>
      <c r="I18" s="95"/>
      <c r="J18" s="95"/>
      <c r="K18" s="95"/>
      <c r="L18" s="95"/>
      <c r="M18" s="95"/>
    </row>
    <row r="19" spans="1:620" hidden="1" outlineLevel="1" x14ac:dyDescent="0.25">
      <c r="A19" s="102" t="s">
        <v>72</v>
      </c>
      <c r="B19" s="85" t="s">
        <v>83</v>
      </c>
      <c r="C19" s="85" t="s">
        <v>83</v>
      </c>
      <c r="D19" s="85" t="s">
        <v>83</v>
      </c>
      <c r="E19" s="85" t="s">
        <v>83</v>
      </c>
      <c r="F19" s="85" t="s">
        <v>83</v>
      </c>
      <c r="I19" s="95"/>
      <c r="J19" s="95"/>
      <c r="K19" s="95"/>
      <c r="L19" s="95"/>
      <c r="M19" s="95"/>
    </row>
    <row r="20" spans="1:620" hidden="1" outlineLevel="1" x14ac:dyDescent="0.25">
      <c r="A20" s="102" t="s">
        <v>73</v>
      </c>
      <c r="B20" s="85" t="s">
        <v>83</v>
      </c>
      <c r="C20" s="85" t="s">
        <v>83</v>
      </c>
      <c r="D20" s="85" t="s">
        <v>83</v>
      </c>
      <c r="E20" s="85" t="s">
        <v>83</v>
      </c>
      <c r="F20" s="85" t="s">
        <v>83</v>
      </c>
      <c r="I20" s="95"/>
      <c r="J20" s="95"/>
      <c r="K20" s="95"/>
      <c r="L20" s="95"/>
      <c r="M20" s="95"/>
    </row>
    <row r="21" spans="1:620" hidden="1" outlineLevel="1" x14ac:dyDescent="0.25">
      <c r="A21" s="102" t="s">
        <v>74</v>
      </c>
      <c r="B21" s="85" t="s">
        <v>83</v>
      </c>
      <c r="C21" s="85" t="s">
        <v>83</v>
      </c>
      <c r="D21" s="85" t="s">
        <v>83</v>
      </c>
      <c r="E21" s="85" t="s">
        <v>83</v>
      </c>
      <c r="F21" s="85" t="s">
        <v>83</v>
      </c>
      <c r="I21" s="95"/>
      <c r="J21" s="95"/>
      <c r="K21" s="95"/>
      <c r="L21" s="95"/>
      <c r="M21" s="95"/>
    </row>
    <row r="22" spans="1:620" hidden="1" outlineLevel="1" x14ac:dyDescent="0.25">
      <c r="A22" s="102" t="s">
        <v>75</v>
      </c>
      <c r="B22" s="85" t="s">
        <v>83</v>
      </c>
      <c r="C22" s="85" t="s">
        <v>83</v>
      </c>
      <c r="D22" s="85" t="s">
        <v>83</v>
      </c>
      <c r="E22" s="85" t="s">
        <v>83</v>
      </c>
      <c r="F22" s="85" t="s">
        <v>83</v>
      </c>
      <c r="I22" s="95"/>
      <c r="J22" s="95"/>
      <c r="K22" s="95"/>
      <c r="L22" s="95"/>
      <c r="M22" s="95"/>
    </row>
    <row r="23" spans="1:620" hidden="1" outlineLevel="1" x14ac:dyDescent="0.25">
      <c r="A23" s="102" t="s">
        <v>76</v>
      </c>
      <c r="B23" s="85" t="s">
        <v>83</v>
      </c>
      <c r="C23" s="85" t="s">
        <v>83</v>
      </c>
      <c r="D23" s="85" t="s">
        <v>83</v>
      </c>
      <c r="E23" s="85" t="s">
        <v>83</v>
      </c>
      <c r="F23" s="85" t="s">
        <v>83</v>
      </c>
      <c r="I23" s="95"/>
      <c r="J23" s="95"/>
      <c r="K23" s="95"/>
      <c r="L23" s="95"/>
      <c r="M23" s="95"/>
    </row>
    <row r="24" spans="1:620" s="41" customFormat="1" collapsed="1" x14ac:dyDescent="0.25">
      <c r="A24" s="145" t="s">
        <v>136</v>
      </c>
      <c r="B24" s="166">
        <v>-43.837000000000003</v>
      </c>
      <c r="C24" s="166">
        <v>90.786000000000001</v>
      </c>
      <c r="D24" s="166">
        <v>2.5209999999999999</v>
      </c>
      <c r="E24" s="166">
        <v>30.925999999999998</v>
      </c>
      <c r="F24" s="166">
        <v>-7.4480000000000004</v>
      </c>
      <c r="I24" s="100">
        <f>B24-'[1]DoF Dept DELs'!J38</f>
        <v>0</v>
      </c>
      <c r="J24" s="100">
        <f>C24-'[1]DoF Dept DELs'!K38</f>
        <v>0</v>
      </c>
      <c r="K24" s="100">
        <f>D24-'[1]DoF Dept DELs'!L38</f>
        <v>0</v>
      </c>
      <c r="L24" s="100">
        <f>E24-'[1]DoF Dept DELs'!M38</f>
        <v>0</v>
      </c>
      <c r="M24" s="100">
        <f>F24-'[1]DoF Dept DELs'!N38</f>
        <v>0</v>
      </c>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c r="IW24" s="112"/>
      <c r="IX24" s="112"/>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2"/>
      <c r="NJ24" s="112"/>
      <c r="NK24" s="112"/>
      <c r="NL24" s="112"/>
      <c r="NM24" s="112"/>
      <c r="NN24" s="112"/>
      <c r="NO24" s="112"/>
      <c r="NP24" s="112"/>
      <c r="NQ24" s="112"/>
      <c r="NR24" s="112"/>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2"/>
      <c r="SD24" s="112"/>
      <c r="SE24" s="112"/>
      <c r="SF24" s="112"/>
      <c r="SG24" s="112"/>
      <c r="SH24" s="112"/>
      <c r="SI24" s="112"/>
      <c r="SJ24" s="112"/>
      <c r="SK24" s="112"/>
      <c r="SL24" s="112"/>
      <c r="SM24" s="112"/>
      <c r="SN24" s="112"/>
      <c r="SO24" s="112"/>
      <c r="SP24" s="112"/>
      <c r="SQ24" s="112"/>
      <c r="SR24" s="112"/>
      <c r="SS24" s="112"/>
      <c r="ST24" s="112"/>
      <c r="SU24" s="112"/>
      <c r="SV24" s="112"/>
      <c r="SW24" s="112"/>
      <c r="SX24" s="112"/>
      <c r="SY24" s="112"/>
      <c r="SZ24" s="112"/>
      <c r="TA24" s="112"/>
      <c r="TB24" s="112"/>
      <c r="TC24" s="112"/>
      <c r="TD24" s="112"/>
      <c r="TE24" s="112"/>
      <c r="TF24" s="112"/>
      <c r="TG24" s="112"/>
      <c r="TH24" s="112"/>
      <c r="TI24" s="112"/>
      <c r="TJ24" s="112"/>
      <c r="TK24" s="112"/>
      <c r="TL24" s="112"/>
      <c r="TM24" s="112"/>
      <c r="TN24" s="112"/>
      <c r="TO24" s="112"/>
      <c r="TP24" s="112"/>
      <c r="TQ24" s="112"/>
      <c r="TR24" s="112"/>
      <c r="TS24" s="112"/>
      <c r="TT24" s="112"/>
      <c r="TU24" s="112"/>
      <c r="TV24" s="112"/>
      <c r="TW24" s="112"/>
      <c r="TX24" s="112"/>
      <c r="TY24" s="112"/>
      <c r="TZ24" s="112"/>
      <c r="UA24" s="112"/>
      <c r="UB24" s="112"/>
      <c r="UC24" s="112"/>
      <c r="UD24" s="112"/>
      <c r="UE24" s="112"/>
      <c r="UF24" s="112"/>
      <c r="UG24" s="112"/>
      <c r="UH24" s="112"/>
      <c r="UI24" s="112"/>
      <c r="UJ24" s="112"/>
      <c r="UK24" s="112"/>
      <c r="UL24" s="112"/>
      <c r="UM24" s="112"/>
      <c r="UN24" s="112"/>
      <c r="UO24" s="112"/>
      <c r="UP24" s="112"/>
      <c r="UQ24" s="112"/>
      <c r="UR24" s="112"/>
      <c r="US24" s="112"/>
      <c r="UT24" s="112"/>
      <c r="UU24" s="112"/>
      <c r="UV24" s="112"/>
      <c r="UW24" s="112"/>
      <c r="UX24" s="112"/>
      <c r="UY24" s="112"/>
      <c r="UZ24" s="112"/>
      <c r="VA24" s="112"/>
      <c r="VB24" s="112"/>
      <c r="VC24" s="112"/>
      <c r="VD24" s="112"/>
      <c r="VE24" s="112"/>
      <c r="VF24" s="112"/>
      <c r="VG24" s="112"/>
      <c r="VH24" s="112"/>
      <c r="VI24" s="112"/>
      <c r="VJ24" s="112"/>
      <c r="VK24" s="112"/>
      <c r="VL24" s="112"/>
      <c r="VM24" s="112"/>
      <c r="VN24" s="112"/>
      <c r="VO24" s="112"/>
      <c r="VP24" s="112"/>
      <c r="VQ24" s="112"/>
      <c r="VR24" s="112"/>
      <c r="VS24" s="112"/>
      <c r="VT24" s="112"/>
      <c r="VU24" s="112"/>
      <c r="VV24" s="112"/>
      <c r="VW24" s="112"/>
      <c r="VX24" s="112"/>
      <c r="VY24" s="112"/>
      <c r="VZ24" s="112"/>
      <c r="WA24" s="112"/>
      <c r="WB24" s="112"/>
      <c r="WC24" s="112"/>
      <c r="WD24" s="112"/>
      <c r="WE24" s="112"/>
      <c r="WF24" s="112"/>
      <c r="WG24" s="112"/>
      <c r="WH24" s="112"/>
      <c r="WI24" s="112"/>
      <c r="WJ24" s="112"/>
      <c r="WK24" s="112"/>
      <c r="WL24" s="112"/>
      <c r="WM24" s="112"/>
      <c r="WN24" s="112"/>
      <c r="WO24" s="112"/>
      <c r="WP24" s="112"/>
      <c r="WQ24" s="112"/>
      <c r="WR24" s="112"/>
      <c r="WS24" s="112"/>
      <c r="WT24" s="112"/>
      <c r="WU24" s="112"/>
      <c r="WV24" s="112"/>
    </row>
    <row r="26" spans="1:620" x14ac:dyDescent="0.25">
      <c r="A26" s="106" t="s">
        <v>78</v>
      </c>
      <c r="B26" s="310"/>
      <c r="C26" s="310"/>
      <c r="D26" s="310"/>
      <c r="E26" s="310"/>
      <c r="F26" s="310"/>
    </row>
    <row r="27" spans="1:620" ht="51" customHeight="1" x14ac:dyDescent="0.25">
      <c r="A27" s="383" t="s">
        <v>137</v>
      </c>
      <c r="B27" s="383"/>
      <c r="C27" s="383"/>
      <c r="D27" s="383"/>
      <c r="E27" s="383"/>
      <c r="F27" s="383"/>
    </row>
    <row r="28" spans="1:620" ht="89.25" customHeight="1" x14ac:dyDescent="0.25">
      <c r="A28" s="373" t="s">
        <v>128</v>
      </c>
      <c r="B28" s="373"/>
      <c r="C28" s="373"/>
      <c r="D28" s="373"/>
      <c r="E28" s="373"/>
      <c r="F28" s="373"/>
    </row>
    <row r="29" spans="1:620" ht="27.75" customHeight="1" x14ac:dyDescent="0.25">
      <c r="A29" s="368" t="s">
        <v>279</v>
      </c>
      <c r="B29" s="368"/>
      <c r="C29" s="368"/>
      <c r="D29" s="368"/>
      <c r="E29" s="368"/>
      <c r="F29" s="368"/>
    </row>
    <row r="30" spans="1:620" x14ac:dyDescent="0.25">
      <c r="A30" s="320"/>
      <c r="B30" s="310"/>
      <c r="C30" s="310"/>
      <c r="D30" s="310"/>
      <c r="E30" s="310"/>
      <c r="F30" s="310"/>
    </row>
    <row r="31" spans="1:620" x14ac:dyDescent="0.25">
      <c r="A31" s="382"/>
      <c r="B31" s="382"/>
      <c r="C31" s="382"/>
      <c r="D31" s="382"/>
      <c r="E31" s="382"/>
      <c r="F31" s="382"/>
    </row>
  </sheetData>
  <mergeCells count="4">
    <mergeCell ref="A31:F31"/>
    <mergeCell ref="A27:F27"/>
    <mergeCell ref="A28:F28"/>
    <mergeCell ref="A29:F29"/>
  </mergeCells>
  <phoneticPr fontId="11" type="noConversion"/>
  <hyperlinks>
    <hyperlink ref="A1" location="Index!A6" display="Back to Index" xr:uid="{ECDFE5CF-3F05-4709-B931-8C6FEE37ECD3}"/>
  </hyperlinks>
  <pageMargins left="0.7" right="0.7" top="0.75" bottom="0.75" header="0.3" footer="0.3"/>
  <pageSetup paperSize="9" orientation="portrait" horizontalDpi="300" verticalDpi="0" r:id="rId1"/>
  <extLst>
    <ext xmlns:x14="http://schemas.microsoft.com/office/spreadsheetml/2009/9/main" uri="{05C60535-1F16-4fd2-B633-F4F36F0B64E0}">
      <x14:sparklineGroups xmlns:xm="http://schemas.microsoft.com/office/excel/2006/main">
        <x14:sparklineGroup type="column" displayEmptyCellsAs="gap" xr2:uid="{4C48F7AE-7AC6-4C2D-8B3B-B7D7F05AF061}">
          <x14:colorSeries rgb="FF376092"/>
          <x14:colorNegative rgb="FFD00000"/>
          <x14:colorAxis rgb="FF000000"/>
          <x14:colorMarkers rgb="FFD00000"/>
          <x14:colorFirst rgb="FFD00000"/>
          <x14:colorLast rgb="FFD00000"/>
          <x14:colorHigh rgb="FFD00000"/>
          <x14:colorLow rgb="FFD00000"/>
          <x14:sparklines>
            <x14:sparkline>
              <xm:f>'FTC CDEL by dept'!B7:F7</xm:f>
              <xm:sqref>G7</xm:sqref>
            </x14:sparkline>
            <x14:sparkline>
              <xm:f>'FTC CDEL by dept'!B8:F8</xm:f>
              <xm:sqref>G8</xm:sqref>
            </x14:sparkline>
            <x14:sparkline>
              <xm:f>'FTC CDEL by dept'!B9:F9</xm:f>
              <xm:sqref>G9</xm:sqref>
            </x14:sparkline>
            <x14:sparkline>
              <xm:f>'FTC CDEL by dept'!B10:F10</xm:f>
              <xm:sqref>G10</xm:sqref>
            </x14:sparkline>
            <x14:sparkline>
              <xm:f>'FTC CDEL by dept'!B11:F11</xm:f>
              <xm:sqref>G11</xm:sqref>
            </x14:sparkline>
            <x14:sparkline>
              <xm:f>'FTC CDEL by dept'!B12:F12</xm:f>
              <xm:sqref>G12</xm:sqref>
            </x14:sparkline>
            <x14:sparkline>
              <xm:f>'FTC CDEL by dept'!B13:F13</xm:f>
              <xm:sqref>G13</xm:sqref>
            </x14:sparkline>
            <x14:sparkline>
              <xm:f>'FTC CDEL by dept'!B14:F14</xm:f>
              <xm:sqref>G14</xm:sqref>
            </x14:sparkline>
            <x14:sparkline>
              <xm:f>'FTC CDEL by dept'!B15:F15</xm:f>
              <xm:sqref>G15</xm:sqref>
            </x14:sparkline>
            <x14:sparkline>
              <xm:f>'FTC CDEL by dept'!B16:F16</xm:f>
              <xm:sqref>G16</xm:sqref>
            </x14:sparkline>
            <x14:sparkline>
              <xm:f>'FTC CDEL by dept'!B17:F17</xm:f>
              <xm:sqref>G17</xm:sqref>
            </x14:sparkline>
            <x14:sparkline>
              <xm:f>'FTC CDEL by dept'!B18:F18</xm:f>
              <xm:sqref>G18</xm:sqref>
            </x14:sparkline>
            <x14:sparkline>
              <xm:f>'FTC CDEL by dept'!B19:F19</xm:f>
              <xm:sqref>G19</xm:sqref>
            </x14:sparkline>
            <x14:sparkline>
              <xm:f>'FTC CDEL by dept'!B20:F20</xm:f>
              <xm:sqref>G20</xm:sqref>
            </x14:sparkline>
            <x14:sparkline>
              <xm:f>'FTC CDEL by dept'!B21:F21</xm:f>
              <xm:sqref>G21</xm:sqref>
            </x14:sparkline>
            <x14:sparkline>
              <xm:f>'FTC CDEL by dept'!B22:F22</xm:f>
              <xm:sqref>G22</xm:sqref>
            </x14:sparkline>
            <x14:sparkline>
              <xm:f>'FTC CDEL by dept'!B23:F23</xm:f>
              <xm:sqref>G23</xm:sqref>
            </x14:sparkline>
            <x14:sparkline>
              <xm:f>'FTC CDEL by dept'!B24:F24</xm:f>
              <xm:sqref>G24</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CB8B-BA70-41F4-8C1F-E0A73492BB65}">
  <sheetPr>
    <tabColor theme="7" tint="0.79998168889431442"/>
  </sheetPr>
  <dimension ref="A1:V28"/>
  <sheetViews>
    <sheetView showGridLines="0" zoomScale="90" zoomScaleNormal="90" workbookViewId="0">
      <pane xSplit="2" ySplit="6" topLeftCell="C12" activePane="bottomRight" state="frozen"/>
      <selection pane="topRight"/>
      <selection pane="bottomLeft"/>
      <selection pane="bottomRight" activeCell="A22" sqref="A22"/>
    </sheetView>
  </sheetViews>
  <sheetFormatPr defaultRowHeight="15" x14ac:dyDescent="0.25"/>
  <cols>
    <col min="1" max="1" width="18.5703125" customWidth="1"/>
    <col min="2" max="2" width="40.28515625" customWidth="1"/>
    <col min="3" max="3" width="19.85546875" customWidth="1"/>
    <col min="4" max="4" width="16.42578125" customWidth="1"/>
    <col min="5" max="5" width="17.5703125" customWidth="1"/>
    <col min="6" max="6" width="10.7109375" customWidth="1"/>
    <col min="7" max="7" width="19.85546875" customWidth="1"/>
    <col min="8" max="8" width="16.42578125" customWidth="1"/>
    <col min="9" max="9" width="17.5703125" customWidth="1"/>
    <col min="10" max="10" width="10.7109375" customWidth="1"/>
    <col min="11" max="11" width="19.85546875" customWidth="1"/>
    <col min="12" max="12" width="16.42578125" customWidth="1"/>
    <col min="13" max="13" width="17.5703125" customWidth="1"/>
    <col min="14" max="14" width="10.7109375" customWidth="1"/>
    <col min="15" max="15" width="19.85546875" customWidth="1"/>
    <col min="16" max="16" width="16.42578125" customWidth="1"/>
    <col min="17" max="17" width="17.5703125" customWidth="1"/>
    <col min="18" max="18" width="10.7109375" customWidth="1"/>
    <col min="19" max="19" width="19.85546875" customWidth="1"/>
    <col min="20" max="20" width="16.42578125" customWidth="1"/>
    <col min="21" max="21" width="17.5703125" customWidth="1"/>
    <col min="22" max="22" width="10.7109375" customWidth="1"/>
  </cols>
  <sheetData>
    <row r="1" spans="1:22" x14ac:dyDescent="0.25">
      <c r="A1" s="332" t="s">
        <v>0</v>
      </c>
    </row>
    <row r="2" spans="1:22" ht="6" customHeight="1" x14ac:dyDescent="0.25"/>
    <row r="3" spans="1:22" s="131" customFormat="1" ht="18" customHeight="1" x14ac:dyDescent="0.25">
      <c r="A3" s="386" t="s">
        <v>138</v>
      </c>
      <c r="B3" s="386"/>
      <c r="C3" s="386"/>
      <c r="D3" s="386"/>
      <c r="E3" s="386"/>
      <c r="F3" s="130"/>
      <c r="G3" s="130"/>
      <c r="H3" s="130"/>
      <c r="I3" s="130"/>
      <c r="J3" s="130"/>
      <c r="L3" s="130"/>
      <c r="M3" s="130"/>
      <c r="N3" s="130"/>
      <c r="O3" s="130"/>
      <c r="P3" s="130"/>
      <c r="Q3" s="130"/>
      <c r="R3" s="130"/>
      <c r="V3" s="332"/>
    </row>
    <row r="4" spans="1:22" ht="18" customHeight="1" x14ac:dyDescent="0.25">
      <c r="A4" s="81"/>
      <c r="B4" s="4"/>
      <c r="C4" s="4"/>
      <c r="D4" s="4"/>
      <c r="E4" s="4"/>
      <c r="F4" s="4"/>
      <c r="G4" s="4"/>
      <c r="H4" s="4"/>
      <c r="I4" s="4"/>
      <c r="J4" s="4"/>
      <c r="K4" s="4"/>
      <c r="L4" s="4"/>
      <c r="M4" s="4"/>
      <c r="N4" s="4"/>
      <c r="O4" s="4"/>
      <c r="P4" s="4"/>
      <c r="Q4" s="4"/>
      <c r="R4" s="4"/>
      <c r="S4" s="4"/>
      <c r="T4" s="4"/>
      <c r="U4" s="4"/>
      <c r="V4" s="4"/>
    </row>
    <row r="5" spans="1:22" x14ac:dyDescent="0.25">
      <c r="A5" s="171" t="s">
        <v>50</v>
      </c>
      <c r="B5" s="172"/>
      <c r="C5" s="171"/>
      <c r="D5" s="384" t="s">
        <v>51</v>
      </c>
      <c r="E5" s="384"/>
      <c r="F5" s="172"/>
      <c r="G5" s="171"/>
      <c r="H5" s="384" t="s">
        <v>52</v>
      </c>
      <c r="I5" s="384"/>
      <c r="J5" s="172"/>
      <c r="K5" s="171"/>
      <c r="L5" s="384" t="s">
        <v>53</v>
      </c>
      <c r="M5" s="384"/>
      <c r="N5" s="172"/>
      <c r="O5" s="171"/>
      <c r="P5" s="384" t="s">
        <v>54</v>
      </c>
      <c r="Q5" s="384"/>
      <c r="R5" s="172"/>
      <c r="S5" s="171"/>
      <c r="T5" s="384" t="s">
        <v>55</v>
      </c>
      <c r="U5" s="384"/>
      <c r="V5" s="170"/>
    </row>
    <row r="6" spans="1:22" s="250" customFormat="1" x14ac:dyDescent="0.25">
      <c r="A6" s="246"/>
      <c r="B6" s="247"/>
      <c r="C6" s="248" t="s">
        <v>56</v>
      </c>
      <c r="D6" s="169" t="s">
        <v>57</v>
      </c>
      <c r="E6" s="169" t="s">
        <v>58</v>
      </c>
      <c r="F6" s="249" t="s">
        <v>139</v>
      </c>
      <c r="G6" s="248" t="s">
        <v>56</v>
      </c>
      <c r="H6" s="169" t="s">
        <v>57</v>
      </c>
      <c r="I6" s="169" t="s">
        <v>58</v>
      </c>
      <c r="J6" s="249" t="s">
        <v>139</v>
      </c>
      <c r="K6" s="248" t="s">
        <v>56</v>
      </c>
      <c r="L6" s="169" t="s">
        <v>57</v>
      </c>
      <c r="M6" s="169" t="s">
        <v>58</v>
      </c>
      <c r="N6" s="249" t="s">
        <v>59</v>
      </c>
      <c r="O6" s="248" t="s">
        <v>56</v>
      </c>
      <c r="P6" s="169" t="s">
        <v>57</v>
      </c>
      <c r="Q6" s="169" t="s">
        <v>58</v>
      </c>
      <c r="R6" s="249" t="s">
        <v>59</v>
      </c>
      <c r="S6" s="248" t="s">
        <v>56</v>
      </c>
      <c r="T6" s="169" t="s">
        <v>57</v>
      </c>
      <c r="U6" s="169" t="s">
        <v>58</v>
      </c>
      <c r="V6" s="169" t="s">
        <v>59</v>
      </c>
    </row>
    <row r="7" spans="1:22" x14ac:dyDescent="0.25">
      <c r="A7" s="168" t="s">
        <v>140</v>
      </c>
      <c r="B7" s="209"/>
      <c r="C7" s="176"/>
      <c r="D7" s="176"/>
      <c r="E7" s="176"/>
      <c r="F7" s="177"/>
      <c r="G7" s="79"/>
      <c r="H7" s="79"/>
      <c r="I7" s="79"/>
      <c r="J7" s="207"/>
      <c r="K7" s="176"/>
      <c r="L7" s="176"/>
      <c r="M7" s="176"/>
      <c r="N7" s="177"/>
      <c r="O7" s="79"/>
      <c r="P7" s="79"/>
      <c r="Q7" s="79"/>
      <c r="R7" s="186"/>
      <c r="S7" s="176"/>
      <c r="T7" s="176"/>
      <c r="U7" s="176"/>
      <c r="V7" s="176"/>
    </row>
    <row r="8" spans="1:22" x14ac:dyDescent="0.25">
      <c r="B8" s="243" t="s">
        <v>141</v>
      </c>
      <c r="C8" s="178">
        <f>'F&amp;S non-ringfenced RDEL'!C8</f>
        <v>11360.64</v>
      </c>
      <c r="D8" s="178">
        <f>'F&amp;S ringfenced RDEL'!C8</f>
        <v>584.32100000000003</v>
      </c>
      <c r="E8" s="178">
        <f>'F&amp;S conventional CDEL '!C8</f>
        <v>1390.0530000000001</v>
      </c>
      <c r="F8" s="179">
        <f>' F&amp;S FTC CDEL '!C8</f>
        <v>-43.837000000000003</v>
      </c>
      <c r="G8" s="175">
        <f>'F&amp;S non-ringfenced RDEL'!D8</f>
        <v>14884.501</v>
      </c>
      <c r="H8" s="175">
        <f>'F&amp;S ringfenced RDEL'!D8</f>
        <v>640.94100000000003</v>
      </c>
      <c r="I8" s="175">
        <f>'F&amp;S conventional CDEL '!D8</f>
        <v>1625.268</v>
      </c>
      <c r="J8" s="187">
        <f>' F&amp;S FTC CDEL '!D8</f>
        <v>90.786000000000001</v>
      </c>
      <c r="K8" s="178">
        <f>'F&amp;S non-ringfenced RDEL'!E8</f>
        <v>14119.305999999999</v>
      </c>
      <c r="L8" s="178">
        <f>'F&amp;S ringfenced RDEL'!E8</f>
        <v>319.149</v>
      </c>
      <c r="M8" s="178">
        <f>'F&amp;S conventional CDEL '!E8</f>
        <v>1818.0229999999999</v>
      </c>
      <c r="N8" s="179">
        <f>' F&amp;S FTC CDEL '!E8</f>
        <v>2.5209999999999999</v>
      </c>
      <c r="O8" s="175">
        <f>'F&amp;S non-ringfenced RDEL'!F8</f>
        <v>13724.919000000002</v>
      </c>
      <c r="P8" s="175">
        <f>'F&amp;S ringfenced RDEL'!F8</f>
        <v>596.66</v>
      </c>
      <c r="Q8" s="175">
        <f>'F&amp;S conventional CDEL '!F8</f>
        <v>1865.37</v>
      </c>
      <c r="R8" s="187">
        <f>' F&amp;S FTC CDEL '!F8</f>
        <v>30.925999999999998</v>
      </c>
      <c r="S8" s="178">
        <f>'F&amp;S non-ringfenced RDEL'!G8</f>
        <v>14802.98</v>
      </c>
      <c r="T8" s="178">
        <f>'F&amp;S ringfenced RDEL'!G8</f>
        <v>704.40899999999999</v>
      </c>
      <c r="U8" s="178">
        <f>'F&amp;S conventional CDEL '!G8</f>
        <v>2116.2550000000001</v>
      </c>
      <c r="V8" s="178">
        <f>' F&amp;S FTC CDEL '!G8</f>
        <v>-7.4480000000000004</v>
      </c>
    </row>
    <row r="9" spans="1:22" ht="17.25" x14ac:dyDescent="0.25">
      <c r="B9" s="243" t="s">
        <v>142</v>
      </c>
      <c r="C9" s="180">
        <f>'F&amp;S non-ringfenced RDEL'!C9</f>
        <v>776.375</v>
      </c>
      <c r="D9" s="180" t="s">
        <v>83</v>
      </c>
      <c r="E9" s="180" t="s">
        <v>83</v>
      </c>
      <c r="F9" s="185" t="s">
        <v>83</v>
      </c>
      <c r="G9" s="109">
        <f>'F&amp;S non-ringfenced RDEL'!D9</f>
        <v>436.19600000000003</v>
      </c>
      <c r="H9" s="109" t="s">
        <v>83</v>
      </c>
      <c r="I9" s="109" t="s">
        <v>83</v>
      </c>
      <c r="J9" s="190" t="s">
        <v>83</v>
      </c>
      <c r="K9" s="180">
        <f>'F&amp;S non-ringfenced RDEL'!E9</f>
        <v>497.13400000000001</v>
      </c>
      <c r="L9" s="181" t="s">
        <v>83</v>
      </c>
      <c r="M9" s="181" t="s">
        <v>83</v>
      </c>
      <c r="N9" s="182" t="s">
        <v>83</v>
      </c>
      <c r="O9" s="109">
        <f>'F&amp;S non-ringfenced RDEL'!F9</f>
        <v>715.88900000000001</v>
      </c>
      <c r="P9" s="188" t="s">
        <v>83</v>
      </c>
      <c r="Q9" s="188" t="s">
        <v>83</v>
      </c>
      <c r="R9" s="189" t="s">
        <v>83</v>
      </c>
      <c r="S9" s="180">
        <f>'F&amp;S non-ringfenced RDEL'!G9</f>
        <v>777.91899999999998</v>
      </c>
      <c r="T9" s="181" t="s">
        <v>83</v>
      </c>
      <c r="U9" s="181" t="s">
        <v>83</v>
      </c>
      <c r="V9" s="181" t="s">
        <v>83</v>
      </c>
    </row>
    <row r="10" spans="1:22" ht="17.25" x14ac:dyDescent="0.25">
      <c r="B10" s="243" t="s">
        <v>143</v>
      </c>
      <c r="C10" s="180" t="s">
        <v>83</v>
      </c>
      <c r="D10" s="180" t="s">
        <v>83</v>
      </c>
      <c r="E10" s="180">
        <f>'F&amp;S conventional CDEL '!C9</f>
        <v>9.5869999999999997</v>
      </c>
      <c r="F10" s="185" t="s">
        <v>83</v>
      </c>
      <c r="G10" s="109" t="s">
        <v>83</v>
      </c>
      <c r="H10" s="109" t="s">
        <v>83</v>
      </c>
      <c r="I10" s="109">
        <f>'F&amp;S conventional CDEL '!D9</f>
        <v>0</v>
      </c>
      <c r="J10" s="190" t="s">
        <v>83</v>
      </c>
      <c r="K10" s="180" t="s">
        <v>83</v>
      </c>
      <c r="L10" s="181" t="s">
        <v>83</v>
      </c>
      <c r="M10" s="181">
        <f>'F&amp;S conventional CDEL '!E9</f>
        <v>80</v>
      </c>
      <c r="N10" s="182" t="s">
        <v>83</v>
      </c>
      <c r="O10" s="109" t="s">
        <v>83</v>
      </c>
      <c r="P10" s="188" t="s">
        <v>83</v>
      </c>
      <c r="Q10" s="109">
        <f>'F&amp;S conventional CDEL '!F9</f>
        <v>200</v>
      </c>
      <c r="R10" s="189" t="s">
        <v>83</v>
      </c>
      <c r="S10" s="180" t="s">
        <v>83</v>
      </c>
      <c r="T10" s="181" t="s">
        <v>83</v>
      </c>
      <c r="U10" s="181">
        <f>'F&amp;S conventional CDEL '!G9</f>
        <v>150</v>
      </c>
      <c r="V10" s="181" t="s">
        <v>83</v>
      </c>
    </row>
    <row r="11" spans="1:22" ht="15.75" customHeight="1" x14ac:dyDescent="0.25">
      <c r="B11" s="244" t="s">
        <v>144</v>
      </c>
      <c r="C11" s="180">
        <f>'F&amp;S non-ringfenced RDEL'!C10</f>
        <v>-120.3</v>
      </c>
      <c r="D11" s="180" t="s">
        <v>83</v>
      </c>
      <c r="E11" s="180" t="s">
        <v>83</v>
      </c>
      <c r="F11" s="185" t="s">
        <v>83</v>
      </c>
      <c r="G11" s="109">
        <f>'F&amp;S non-ringfenced RDEL'!D10</f>
        <v>-124.1</v>
      </c>
      <c r="H11" s="109" t="s">
        <v>83</v>
      </c>
      <c r="I11" s="109" t="s">
        <v>83</v>
      </c>
      <c r="J11" s="208" t="s">
        <v>83</v>
      </c>
      <c r="K11" s="180">
        <f>'F&amp;S non-ringfenced RDEL'!E10</f>
        <v>-127.3</v>
      </c>
      <c r="L11" s="181" t="s">
        <v>83</v>
      </c>
      <c r="M11" s="181" t="s">
        <v>83</v>
      </c>
      <c r="N11" s="182" t="s">
        <v>83</v>
      </c>
      <c r="O11" s="109">
        <f>'F&amp;S non-ringfenced RDEL'!F10</f>
        <v>-115.6</v>
      </c>
      <c r="P11" s="188" t="s">
        <v>83</v>
      </c>
      <c r="Q11" s="109" t="s">
        <v>83</v>
      </c>
      <c r="R11" s="189" t="s">
        <v>83</v>
      </c>
      <c r="S11" s="180">
        <f>'F&amp;S non-ringfenced RDEL'!G10</f>
        <v>-115.9</v>
      </c>
      <c r="T11" s="181" t="s">
        <v>83</v>
      </c>
      <c r="U11" s="181" t="s">
        <v>83</v>
      </c>
      <c r="V11" s="181" t="s">
        <v>83</v>
      </c>
    </row>
    <row r="12" spans="1:22" ht="17.25" x14ac:dyDescent="0.25">
      <c r="A12" s="173"/>
      <c r="B12" s="174" t="s">
        <v>145</v>
      </c>
      <c r="C12" s="183">
        <f>SUM(C8:C11)</f>
        <v>12016.715</v>
      </c>
      <c r="D12" s="183">
        <f t="shared" ref="D12:V12" si="0">SUM(D8:D11)</f>
        <v>584.32100000000003</v>
      </c>
      <c r="E12" s="183">
        <f t="shared" si="0"/>
        <v>1399.64</v>
      </c>
      <c r="F12" s="184">
        <f t="shared" si="0"/>
        <v>-43.837000000000003</v>
      </c>
      <c r="G12" s="183">
        <f t="shared" si="0"/>
        <v>15196.597</v>
      </c>
      <c r="H12" s="183">
        <f t="shared" si="0"/>
        <v>640.94100000000003</v>
      </c>
      <c r="I12" s="183">
        <f t="shared" si="0"/>
        <v>1625.268</v>
      </c>
      <c r="J12" s="184">
        <f t="shared" si="0"/>
        <v>90.786000000000001</v>
      </c>
      <c r="K12" s="183">
        <f t="shared" si="0"/>
        <v>14489.14</v>
      </c>
      <c r="L12" s="183">
        <f t="shared" si="0"/>
        <v>319.149</v>
      </c>
      <c r="M12" s="183">
        <f t="shared" si="0"/>
        <v>1898.0229999999999</v>
      </c>
      <c r="N12" s="184">
        <f t="shared" si="0"/>
        <v>2.5209999999999999</v>
      </c>
      <c r="O12" s="183">
        <f t="shared" si="0"/>
        <v>14325.208000000001</v>
      </c>
      <c r="P12" s="183">
        <f t="shared" si="0"/>
        <v>596.66</v>
      </c>
      <c r="Q12" s="183">
        <f t="shared" si="0"/>
        <v>2065.37</v>
      </c>
      <c r="R12" s="184">
        <f t="shared" si="0"/>
        <v>30.925999999999998</v>
      </c>
      <c r="S12" s="183">
        <f t="shared" si="0"/>
        <v>15464.999</v>
      </c>
      <c r="T12" s="183">
        <f t="shared" si="0"/>
        <v>704.40899999999999</v>
      </c>
      <c r="U12" s="183">
        <f t="shared" si="0"/>
        <v>2266.2550000000001</v>
      </c>
      <c r="V12" s="183">
        <f t="shared" si="0"/>
        <v>-7.4480000000000004</v>
      </c>
    </row>
    <row r="13" spans="1:22" x14ac:dyDescent="0.25">
      <c r="A13" s="241" t="s">
        <v>146</v>
      </c>
      <c r="B13" s="242"/>
      <c r="C13" s="178"/>
      <c r="D13" s="178"/>
      <c r="E13" s="178"/>
      <c r="F13" s="179"/>
      <c r="G13" s="175"/>
      <c r="H13" s="175"/>
      <c r="I13" s="175"/>
      <c r="J13" s="187"/>
      <c r="K13" s="178"/>
      <c r="L13" s="178"/>
      <c r="M13" s="178"/>
      <c r="N13" s="179"/>
      <c r="O13" s="175"/>
      <c r="P13" s="175"/>
      <c r="Q13" s="175"/>
      <c r="R13" s="187"/>
      <c r="S13" s="178"/>
      <c r="T13" s="178"/>
      <c r="U13" s="178"/>
      <c r="V13" s="178"/>
    </row>
    <row r="14" spans="1:22" x14ac:dyDescent="0.25">
      <c r="A14" s="112"/>
      <c r="B14" s="242" t="s">
        <v>147</v>
      </c>
      <c r="C14" s="178">
        <f>'F&amp;S non-ringfenced RDEL'!C13</f>
        <v>11965.555</v>
      </c>
      <c r="D14" s="178">
        <f>'F&amp;S ringfenced RDEL'!C11</f>
        <v>584.32100000000003</v>
      </c>
      <c r="E14" s="178">
        <f>'F&amp;S conventional CDEL '!C12</f>
        <v>1399.64</v>
      </c>
      <c r="F14" s="179">
        <f>' F&amp;S FTC CDEL '!C11</f>
        <v>-43.837000000000003</v>
      </c>
      <c r="G14" s="175">
        <f>'F&amp;S non-ringfenced RDEL'!D13</f>
        <v>15148.662</v>
      </c>
      <c r="H14" s="175">
        <f>'F&amp;S ringfenced RDEL'!D11</f>
        <v>640.94100000000003</v>
      </c>
      <c r="I14" s="175">
        <f>'F&amp;S conventional CDEL '!D12</f>
        <v>1625.268</v>
      </c>
      <c r="J14" s="187">
        <f>' F&amp;S FTC CDEL '!D11</f>
        <v>90.786000000000001</v>
      </c>
      <c r="K14" s="178">
        <f>'F&amp;S non-ringfenced RDEL'!E13</f>
        <v>14444.168</v>
      </c>
      <c r="L14" s="178">
        <f>'F&amp;S ringfenced RDEL'!E11</f>
        <v>319.149</v>
      </c>
      <c r="M14" s="178">
        <f>'F&amp;S conventional CDEL '!E12</f>
        <v>1898.0229999999999</v>
      </c>
      <c r="N14" s="179">
        <f>' F&amp;S FTC CDEL '!E11</f>
        <v>2.5209999999999999</v>
      </c>
      <c r="O14" s="175">
        <f>'F&amp;S non-ringfenced RDEL'!F13</f>
        <v>14282.214</v>
      </c>
      <c r="P14" s="175">
        <f>'F&amp;S ringfenced RDEL'!F11</f>
        <v>596.66</v>
      </c>
      <c r="Q14" s="175">
        <f>'F&amp;S conventional CDEL '!F12</f>
        <v>2065.37</v>
      </c>
      <c r="R14" s="187">
        <f>' F&amp;S FTC CDEL '!F11</f>
        <v>30.925999999999998</v>
      </c>
      <c r="S14" s="178">
        <f>'F&amp;S non-ringfenced RDEL'!G13</f>
        <v>15414.665999999999</v>
      </c>
      <c r="T14" s="178">
        <f>'F&amp;S ringfenced RDEL'!G11</f>
        <v>704.40899999999999</v>
      </c>
      <c r="U14" s="178">
        <f>'F&amp;S conventional CDEL '!G12</f>
        <v>2266.2550000000001</v>
      </c>
      <c r="V14" s="178">
        <f>' F&amp;S FTC CDEL '!G11</f>
        <v>-7.4480000000000004</v>
      </c>
    </row>
    <row r="15" spans="1:22" x14ac:dyDescent="0.25">
      <c r="A15" s="112"/>
      <c r="B15" s="242" t="s">
        <v>86</v>
      </c>
      <c r="C15" s="178">
        <f>'F&amp;S non-ringfenced RDEL'!C14</f>
        <v>51.16</v>
      </c>
      <c r="D15" s="180" t="s">
        <v>83</v>
      </c>
      <c r="E15" s="180" t="s">
        <v>83</v>
      </c>
      <c r="F15" s="185" t="s">
        <v>83</v>
      </c>
      <c r="G15" s="175">
        <f>'F&amp;S non-ringfenced RDEL'!D14</f>
        <v>47.935000000000002</v>
      </c>
      <c r="H15" s="109" t="s">
        <v>83</v>
      </c>
      <c r="I15" s="109" t="s">
        <v>83</v>
      </c>
      <c r="J15" s="190" t="s">
        <v>83</v>
      </c>
      <c r="K15" s="178">
        <f>'F&amp;S non-ringfenced RDEL'!E14</f>
        <v>44.972000000000001</v>
      </c>
      <c r="L15" s="180" t="s">
        <v>83</v>
      </c>
      <c r="M15" s="180" t="s">
        <v>83</v>
      </c>
      <c r="N15" s="185" t="s">
        <v>83</v>
      </c>
      <c r="O15" s="175">
        <f>'F&amp;S non-ringfenced RDEL'!F14</f>
        <v>42.994</v>
      </c>
      <c r="P15" s="109" t="s">
        <v>83</v>
      </c>
      <c r="Q15" s="109" t="s">
        <v>83</v>
      </c>
      <c r="R15" s="190" t="s">
        <v>83</v>
      </c>
      <c r="S15" s="178">
        <f>'F&amp;S non-ringfenced RDEL'!G14</f>
        <v>50.332999999999998</v>
      </c>
      <c r="T15" s="180" t="s">
        <v>83</v>
      </c>
      <c r="U15" s="180" t="s">
        <v>83</v>
      </c>
      <c r="V15" s="180" t="s">
        <v>83</v>
      </c>
    </row>
    <row r="16" spans="1:22" x14ac:dyDescent="0.25">
      <c r="A16" s="173"/>
      <c r="B16" s="174" t="s">
        <v>148</v>
      </c>
      <c r="C16" s="183">
        <f t="shared" ref="C16:V16" si="1">SUM(C14:C15)</f>
        <v>12016.715</v>
      </c>
      <c r="D16" s="183">
        <f t="shared" si="1"/>
        <v>584.32100000000003</v>
      </c>
      <c r="E16" s="183">
        <f t="shared" si="1"/>
        <v>1399.64</v>
      </c>
      <c r="F16" s="184">
        <f t="shared" si="1"/>
        <v>-43.837000000000003</v>
      </c>
      <c r="G16" s="183">
        <f t="shared" si="1"/>
        <v>15196.597</v>
      </c>
      <c r="H16" s="183">
        <f t="shared" si="1"/>
        <v>640.94100000000003</v>
      </c>
      <c r="I16" s="183">
        <f t="shared" si="1"/>
        <v>1625.268</v>
      </c>
      <c r="J16" s="184">
        <f t="shared" si="1"/>
        <v>90.786000000000001</v>
      </c>
      <c r="K16" s="183">
        <f t="shared" si="1"/>
        <v>14489.14</v>
      </c>
      <c r="L16" s="183">
        <f t="shared" si="1"/>
        <v>319.149</v>
      </c>
      <c r="M16" s="183">
        <f t="shared" si="1"/>
        <v>1898.0229999999999</v>
      </c>
      <c r="N16" s="184">
        <f t="shared" si="1"/>
        <v>2.5209999999999999</v>
      </c>
      <c r="O16" s="183">
        <f t="shared" si="1"/>
        <v>14325.208000000001</v>
      </c>
      <c r="P16" s="183">
        <f t="shared" si="1"/>
        <v>596.66</v>
      </c>
      <c r="Q16" s="183">
        <f t="shared" si="1"/>
        <v>2065.37</v>
      </c>
      <c r="R16" s="184">
        <f t="shared" si="1"/>
        <v>30.925999999999998</v>
      </c>
      <c r="S16" s="183">
        <f t="shared" si="1"/>
        <v>15464.999</v>
      </c>
      <c r="T16" s="183">
        <f t="shared" si="1"/>
        <v>704.40899999999999</v>
      </c>
      <c r="U16" s="183">
        <f t="shared" si="1"/>
        <v>2266.2550000000001</v>
      </c>
      <c r="V16" s="183">
        <f t="shared" si="1"/>
        <v>-7.4480000000000004</v>
      </c>
    </row>
    <row r="17" spans="1:22" x14ac:dyDescent="0.25">
      <c r="A17" s="112"/>
      <c r="B17" s="79"/>
      <c r="C17" s="175"/>
      <c r="D17" s="175"/>
      <c r="E17" s="175"/>
      <c r="F17" s="175"/>
      <c r="G17" s="175"/>
      <c r="H17" s="175"/>
      <c r="I17" s="175"/>
      <c r="J17" s="175"/>
      <c r="K17" s="175"/>
      <c r="L17" s="175"/>
      <c r="M17" s="175"/>
      <c r="N17" s="175"/>
      <c r="O17" s="175"/>
      <c r="P17" s="175"/>
      <c r="Q17" s="175"/>
      <c r="R17" s="175"/>
      <c r="S17" s="175"/>
      <c r="T17" s="175"/>
      <c r="U17" s="175"/>
      <c r="V17" s="175"/>
    </row>
    <row r="18" spans="1:22" x14ac:dyDescent="0.25">
      <c r="A18" s="266" t="s">
        <v>78</v>
      </c>
      <c r="B18" s="103"/>
      <c r="C18" s="387"/>
      <c r="D18" s="387"/>
      <c r="E18" s="387"/>
      <c r="F18" s="387"/>
      <c r="G18" s="111"/>
    </row>
    <row r="19" spans="1:22" ht="53.25" customHeight="1" x14ac:dyDescent="0.25">
      <c r="A19" s="368" t="s">
        <v>79</v>
      </c>
      <c r="B19" s="368"/>
      <c r="C19" s="368"/>
      <c r="D19" s="368"/>
      <c r="E19" s="368"/>
      <c r="F19" s="368"/>
      <c r="G19" s="368"/>
      <c r="H19" s="368"/>
      <c r="I19" s="368"/>
      <c r="J19" s="368"/>
      <c r="K19" s="368"/>
    </row>
    <row r="20" spans="1:22" ht="15" customHeight="1" x14ac:dyDescent="0.25">
      <c r="A20" s="380" t="s">
        <v>149</v>
      </c>
      <c r="B20" s="380"/>
      <c r="C20" s="380"/>
      <c r="D20" s="380"/>
      <c r="E20" s="380"/>
      <c r="F20" s="380"/>
      <c r="G20" s="380"/>
      <c r="H20" s="380"/>
      <c r="I20" s="380"/>
      <c r="J20" s="380"/>
      <c r="K20" s="380"/>
      <c r="L20" s="380"/>
      <c r="M20" s="380"/>
      <c r="N20" s="380"/>
      <c r="O20" s="380"/>
    </row>
    <row r="21" spans="1:22" x14ac:dyDescent="0.25">
      <c r="A21" s="385" t="s">
        <v>150</v>
      </c>
      <c r="B21" s="385"/>
      <c r="C21" s="385"/>
      <c r="D21" s="385"/>
      <c r="E21" s="385"/>
      <c r="F21" s="346"/>
      <c r="G21" s="346"/>
      <c r="H21" s="310"/>
      <c r="I21" s="310"/>
      <c r="J21" s="310"/>
      <c r="K21" s="310"/>
      <c r="L21" s="310"/>
      <c r="M21" s="310"/>
      <c r="N21" s="310"/>
      <c r="O21" s="310"/>
    </row>
    <row r="22" spans="1:22" x14ac:dyDescent="0.25">
      <c r="A22" s="318" t="s">
        <v>151</v>
      </c>
      <c r="B22" s="318"/>
      <c r="C22" s="346"/>
      <c r="D22" s="346"/>
      <c r="E22" s="346"/>
      <c r="F22" s="346"/>
      <c r="G22" s="346"/>
      <c r="H22" s="310"/>
      <c r="I22" s="310"/>
      <c r="J22" s="310"/>
      <c r="K22" s="310"/>
      <c r="L22" s="310"/>
      <c r="M22" s="310"/>
      <c r="N22" s="310"/>
      <c r="O22" s="310"/>
    </row>
    <row r="24" spans="1:22" x14ac:dyDescent="0.25">
      <c r="A24" s="73"/>
    </row>
    <row r="27" spans="1:22" hidden="1" x14ac:dyDescent="0.25">
      <c r="A27" s="278" t="s">
        <v>92</v>
      </c>
      <c r="B27" s="279"/>
      <c r="C27" s="272">
        <f>C12-'F&amp;S non-ringfenced RDEL'!C11</f>
        <v>0</v>
      </c>
      <c r="D27" s="273">
        <f>D12-'F&amp;S ringfenced RDEL'!C9</f>
        <v>0</v>
      </c>
      <c r="E27" s="273">
        <f>E12-'F&amp;S conventional CDEL '!C10</f>
        <v>0</v>
      </c>
      <c r="F27" s="273">
        <f>F12-' F&amp;S FTC CDEL '!C9</f>
        <v>0</v>
      </c>
      <c r="G27" s="272">
        <f>G12-'F&amp;S non-ringfenced RDEL'!D11</f>
        <v>0</v>
      </c>
      <c r="H27" s="273">
        <f>H12-'F&amp;S ringfenced RDEL'!D9</f>
        <v>0</v>
      </c>
      <c r="I27" s="273">
        <f>I12-'F&amp;S conventional CDEL '!D10</f>
        <v>0</v>
      </c>
      <c r="J27" s="274">
        <f>J12-' F&amp;S FTC CDEL '!D9</f>
        <v>0</v>
      </c>
      <c r="K27" s="272">
        <f>K12-'F&amp;S non-ringfenced RDEL'!E11</f>
        <v>0</v>
      </c>
      <c r="L27" s="273">
        <f>L12-'F&amp;S ringfenced RDEL'!E9</f>
        <v>0</v>
      </c>
      <c r="M27" s="273">
        <f>M12-'F&amp;S conventional CDEL '!E10</f>
        <v>0</v>
      </c>
      <c r="N27" s="274">
        <f>N12-' F&amp;S FTC CDEL '!E9</f>
        <v>0</v>
      </c>
      <c r="O27" s="272">
        <f>O12-'F&amp;S non-ringfenced RDEL'!F11</f>
        <v>0</v>
      </c>
      <c r="P27" s="273">
        <f>P12-'F&amp;S ringfenced RDEL'!F9</f>
        <v>0</v>
      </c>
      <c r="Q27" s="273">
        <f>Q12-'F&amp;S conventional CDEL '!F10</f>
        <v>0</v>
      </c>
      <c r="R27" s="274">
        <f>R12-' F&amp;S FTC CDEL '!F9</f>
        <v>0</v>
      </c>
      <c r="S27" s="272">
        <f>S12-'F&amp;S non-ringfenced RDEL'!G11</f>
        <v>0</v>
      </c>
      <c r="T27" s="273">
        <f>T12-'F&amp;S ringfenced RDEL'!G9</f>
        <v>0</v>
      </c>
      <c r="U27" s="273">
        <f>U12-'F&amp;S conventional CDEL '!G10</f>
        <v>0</v>
      </c>
      <c r="V27" s="274">
        <f>V12-' F&amp;S FTC CDEL '!G9</f>
        <v>0</v>
      </c>
    </row>
    <row r="28" spans="1:22" hidden="1" x14ac:dyDescent="0.25">
      <c r="A28" s="280"/>
      <c r="B28" s="281"/>
      <c r="C28" s="275">
        <f>C16-'F&amp;S non-ringfenced RDEL'!C15</f>
        <v>0</v>
      </c>
      <c r="D28" s="276">
        <f>D16-'F&amp;S ringfenced RDEL'!C12</f>
        <v>0</v>
      </c>
      <c r="E28" s="276">
        <f>E16-'F&amp;S conventional CDEL '!C13</f>
        <v>0</v>
      </c>
      <c r="F28" s="276">
        <f>F16-' F&amp;S FTC CDEL '!C12</f>
        <v>0</v>
      </c>
      <c r="G28" s="275">
        <f>G16-'F&amp;S non-ringfenced RDEL'!D15</f>
        <v>0</v>
      </c>
      <c r="H28" s="276">
        <f>H16-'F&amp;S ringfenced RDEL'!D12</f>
        <v>0</v>
      </c>
      <c r="I28" s="276">
        <f>I16-'F&amp;S conventional CDEL '!D13</f>
        <v>0</v>
      </c>
      <c r="J28" s="277">
        <f>J16-' F&amp;S FTC CDEL '!D12</f>
        <v>0</v>
      </c>
      <c r="K28" s="275">
        <f>K16-'F&amp;S non-ringfenced RDEL'!E15</f>
        <v>0</v>
      </c>
      <c r="L28" s="276">
        <f>L16-'F&amp;S ringfenced RDEL'!E12</f>
        <v>0</v>
      </c>
      <c r="M28" s="276">
        <f>M16-'F&amp;S conventional CDEL '!E13</f>
        <v>0</v>
      </c>
      <c r="N28" s="277">
        <f>N16-' F&amp;S FTC CDEL '!E12</f>
        <v>0</v>
      </c>
      <c r="O28" s="275">
        <f>O16-'F&amp;S non-ringfenced RDEL'!F15</f>
        <v>0</v>
      </c>
      <c r="P28" s="276">
        <f>P16-'F&amp;S ringfenced RDEL'!F12</f>
        <v>0</v>
      </c>
      <c r="Q28" s="276">
        <f>Q16-'F&amp;S conventional CDEL '!F13</f>
        <v>0</v>
      </c>
      <c r="R28" s="277">
        <f>R16-' F&amp;S FTC CDEL '!F12</f>
        <v>0</v>
      </c>
      <c r="S28" s="275">
        <f>S16-'F&amp;S non-ringfenced RDEL'!G15</f>
        <v>0</v>
      </c>
      <c r="T28" s="276">
        <f>T16-'F&amp;S ringfenced RDEL'!G12</f>
        <v>0</v>
      </c>
      <c r="U28" s="276">
        <f>U16-'F&amp;S conventional CDEL '!G13</f>
        <v>0</v>
      </c>
      <c r="V28" s="277">
        <f>V16-' F&amp;S FTC CDEL '!G12</f>
        <v>0</v>
      </c>
    </row>
  </sheetData>
  <mergeCells count="10">
    <mergeCell ref="A21:E21"/>
    <mergeCell ref="A19:K19"/>
    <mergeCell ref="A3:E3"/>
    <mergeCell ref="A20:O20"/>
    <mergeCell ref="C18:F18"/>
    <mergeCell ref="T5:U5"/>
    <mergeCell ref="D5:E5"/>
    <mergeCell ref="H5:I5"/>
    <mergeCell ref="L5:M5"/>
    <mergeCell ref="P5:Q5"/>
  </mergeCells>
  <hyperlinks>
    <hyperlink ref="A1" location="Index!A6" display="Back to Index" xr:uid="{388244E2-2EFD-410F-9E7D-DADA9D76EBE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58C53-F799-4344-85E3-15DB9789D6BE}">
  <sheetPr>
    <tabColor theme="7" tint="0.79998168889431442"/>
  </sheetPr>
  <dimension ref="A1:Y25"/>
  <sheetViews>
    <sheetView showGridLines="0" zoomScale="90" zoomScaleNormal="90" workbookViewId="0">
      <selection activeCell="A17" sqref="A17"/>
    </sheetView>
  </sheetViews>
  <sheetFormatPr defaultColWidth="9.140625" defaultRowHeight="15" customHeight="1" x14ac:dyDescent="0.25"/>
  <cols>
    <col min="1" max="1" width="11.7109375" style="112" customWidth="1"/>
    <col min="2" max="2" width="39.7109375" style="112" customWidth="1"/>
    <col min="3" max="6" width="10.7109375" style="112" customWidth="1"/>
    <col min="7" max="7" width="10.85546875" style="112" customWidth="1"/>
    <col min="8" max="16384" width="9.140625" style="112"/>
  </cols>
  <sheetData>
    <row r="1" spans="1:25" ht="15" customHeight="1" x14ac:dyDescent="0.25">
      <c r="A1" s="332" t="s">
        <v>0</v>
      </c>
    </row>
    <row r="2" spans="1:25" ht="6" customHeight="1" x14ac:dyDescent="0.25"/>
    <row r="3" spans="1:25" ht="18.75" customHeight="1" x14ac:dyDescent="0.25">
      <c r="A3" s="218" t="s">
        <v>36</v>
      </c>
      <c r="B3" s="124"/>
      <c r="C3" s="124"/>
      <c r="D3" s="124"/>
      <c r="E3" s="124"/>
      <c r="F3" s="124"/>
      <c r="G3" s="124"/>
      <c r="H3" s="124"/>
      <c r="I3" s="124"/>
      <c r="J3" s="124"/>
      <c r="L3" s="124"/>
      <c r="M3" s="124"/>
      <c r="N3" s="124"/>
      <c r="O3" s="124"/>
      <c r="P3" s="124"/>
      <c r="Q3" s="124"/>
      <c r="R3" s="124"/>
      <c r="S3" s="124"/>
      <c r="T3" s="124"/>
      <c r="U3" s="124"/>
      <c r="V3" s="124"/>
      <c r="W3" s="124"/>
      <c r="X3" s="124"/>
      <c r="Y3" s="124"/>
    </row>
    <row r="4" spans="1:25" ht="15" customHeight="1" x14ac:dyDescent="0.25">
      <c r="A4" s="108"/>
      <c r="B4" s="191"/>
      <c r="C4" s="388"/>
      <c r="D4" s="388"/>
      <c r="E4" s="388"/>
      <c r="F4" s="388"/>
      <c r="G4" s="388"/>
      <c r="H4" s="124"/>
      <c r="I4" s="124"/>
      <c r="J4" s="124"/>
      <c r="K4" s="124"/>
      <c r="L4" s="124"/>
      <c r="M4" s="124"/>
      <c r="N4" s="124"/>
      <c r="O4" s="124"/>
      <c r="P4" s="124"/>
      <c r="Q4" s="124"/>
      <c r="R4" s="124"/>
      <c r="S4" s="124"/>
      <c r="T4" s="124"/>
      <c r="U4" s="124"/>
      <c r="V4" s="124"/>
      <c r="W4" s="124"/>
      <c r="X4" s="124"/>
      <c r="Y4" s="124"/>
    </row>
    <row r="5" spans="1:25" s="79" customFormat="1" x14ac:dyDescent="0.25">
      <c r="A5" s="269" t="s">
        <v>50</v>
      </c>
      <c r="B5" s="171"/>
      <c r="C5" s="267" t="s">
        <v>94</v>
      </c>
      <c r="D5" s="267" t="s">
        <v>95</v>
      </c>
      <c r="E5" s="267" t="s">
        <v>96</v>
      </c>
      <c r="F5" s="267" t="s">
        <v>97</v>
      </c>
      <c r="G5" s="267" t="s">
        <v>98</v>
      </c>
    </row>
    <row r="6" spans="1:25" s="79" customFormat="1" ht="30" x14ac:dyDescent="0.25">
      <c r="A6" s="197"/>
      <c r="B6" s="197"/>
      <c r="C6" s="268" t="s">
        <v>99</v>
      </c>
      <c r="D6" s="268" t="s">
        <v>99</v>
      </c>
      <c r="E6" s="268" t="s">
        <v>99</v>
      </c>
      <c r="F6" s="268" t="s">
        <v>99</v>
      </c>
      <c r="G6" s="268" t="s">
        <v>152</v>
      </c>
    </row>
    <row r="7" spans="1:25" s="79" customFormat="1" x14ac:dyDescent="0.25">
      <c r="A7" s="79" t="s">
        <v>153</v>
      </c>
      <c r="B7" s="112"/>
      <c r="C7" s="194"/>
      <c r="D7" s="194"/>
      <c r="E7" s="194"/>
      <c r="F7" s="194"/>
      <c r="G7" s="194"/>
    </row>
    <row r="8" spans="1:25" s="79" customFormat="1" x14ac:dyDescent="0.25">
      <c r="A8" s="112"/>
      <c r="B8" s="245" t="s">
        <v>141</v>
      </c>
      <c r="C8" s="200">
        <f>'Non-ringfenced RDEL by dept'!B37</f>
        <v>11360.64</v>
      </c>
      <c r="D8" s="200">
        <f>'Non-ringfenced RDEL by dept'!C37</f>
        <v>14884.501</v>
      </c>
      <c r="E8" s="200">
        <f>'Non-ringfenced RDEL by dept'!D37</f>
        <v>14119.305999999999</v>
      </c>
      <c r="F8" s="200">
        <f>'Non-ringfenced RDEL by dept'!E37</f>
        <v>13724.919000000002</v>
      </c>
      <c r="G8" s="200">
        <f>'Non-ringfenced RDEL by dept'!F37</f>
        <v>14802.98</v>
      </c>
    </row>
    <row r="9" spans="1:25" s="79" customFormat="1" ht="17.25" x14ac:dyDescent="0.25">
      <c r="A9" s="112"/>
      <c r="B9" s="245" t="s">
        <v>154</v>
      </c>
      <c r="C9" s="133">
        <f>-'Non-ringfenced RDEL by dept'!B34</f>
        <v>776.375</v>
      </c>
      <c r="D9" s="133">
        <f>-'Non-ringfenced RDEL by dept'!C34</f>
        <v>436.19600000000003</v>
      </c>
      <c r="E9" s="133">
        <f>-'Non-ringfenced RDEL by dept'!D34</f>
        <v>497.13400000000001</v>
      </c>
      <c r="F9" s="133">
        <f>-'Non-ringfenced RDEL by dept'!E34</f>
        <v>715.88900000000001</v>
      </c>
      <c r="G9" s="133">
        <f>-'Non-ringfenced RDEL by dept'!F34</f>
        <v>777.91899999999998</v>
      </c>
    </row>
    <row r="10" spans="1:25" s="79" customFormat="1" ht="17.25" x14ac:dyDescent="0.25">
      <c r="A10" s="112"/>
      <c r="B10" s="245" t="s">
        <v>155</v>
      </c>
      <c r="C10" s="85">
        <f>-'Non-ringfenced RDEL by dept'!B35</f>
        <v>-120.3</v>
      </c>
      <c r="D10" s="85">
        <f>-'Non-ringfenced RDEL by dept'!C35</f>
        <v>-124.1</v>
      </c>
      <c r="E10" s="85">
        <f>-'Non-ringfenced RDEL by dept'!D35</f>
        <v>-127.3</v>
      </c>
      <c r="F10" s="85">
        <f>-'Non-ringfenced RDEL by dept'!E35</f>
        <v>-115.6</v>
      </c>
      <c r="G10" s="85">
        <f>-'Non-ringfenced RDEL by dept'!F35</f>
        <v>-115.9</v>
      </c>
    </row>
    <row r="11" spans="1:25" s="79" customFormat="1" x14ac:dyDescent="0.25">
      <c r="A11" s="198"/>
      <c r="B11" s="199" t="s">
        <v>156</v>
      </c>
      <c r="C11" s="203">
        <f>SUM(C8:C10)</f>
        <v>12016.715</v>
      </c>
      <c r="D11" s="203">
        <f t="shared" ref="D11:G11" si="0">SUM(D8:D10)</f>
        <v>15196.597</v>
      </c>
      <c r="E11" s="203">
        <f t="shared" si="0"/>
        <v>14489.14</v>
      </c>
      <c r="F11" s="203">
        <f t="shared" si="0"/>
        <v>14325.208000000001</v>
      </c>
      <c r="G11" s="203">
        <f t="shared" si="0"/>
        <v>15464.999</v>
      </c>
    </row>
    <row r="12" spans="1:25" s="79" customFormat="1" x14ac:dyDescent="0.25">
      <c r="A12" s="79" t="s">
        <v>157</v>
      </c>
      <c r="B12" s="112"/>
      <c r="C12" s="194"/>
      <c r="D12" s="194"/>
      <c r="E12" s="194"/>
      <c r="F12" s="194"/>
      <c r="G12" s="194"/>
    </row>
    <row r="13" spans="1:25" x14ac:dyDescent="0.25">
      <c r="B13" s="112" t="s">
        <v>158</v>
      </c>
      <c r="C13" s="133">
        <f>'Non-ringfenced RDEL by dept'!B24</f>
        <v>11965.555</v>
      </c>
      <c r="D13" s="133">
        <f>'Non-ringfenced RDEL by dept'!C24</f>
        <v>15148.662</v>
      </c>
      <c r="E13" s="133">
        <f>'Non-ringfenced RDEL by dept'!D24</f>
        <v>14444.168</v>
      </c>
      <c r="F13" s="133">
        <f>'Non-ringfenced RDEL by dept'!E24</f>
        <v>14282.214</v>
      </c>
      <c r="G13" s="133">
        <f>'Non-ringfenced RDEL by dept'!F24</f>
        <v>15414.665999999999</v>
      </c>
    </row>
    <row r="14" spans="1:25" x14ac:dyDescent="0.25">
      <c r="B14" s="112" t="s">
        <v>86</v>
      </c>
      <c r="C14" s="133">
        <f>'Non-ringfenced RDEL by dept'!B36</f>
        <v>51.16</v>
      </c>
      <c r="D14" s="133">
        <f>'Non-ringfenced RDEL by dept'!C36</f>
        <v>47.935000000000002</v>
      </c>
      <c r="E14" s="133">
        <f>'Non-ringfenced RDEL by dept'!D36</f>
        <v>44.972000000000001</v>
      </c>
      <c r="F14" s="133">
        <f>'Non-ringfenced RDEL by dept'!E36</f>
        <v>42.994</v>
      </c>
      <c r="G14" s="133">
        <f>'Non-ringfenced RDEL by dept'!F36</f>
        <v>50.332999999999998</v>
      </c>
    </row>
    <row r="15" spans="1:25" x14ac:dyDescent="0.25">
      <c r="A15" s="198"/>
      <c r="B15" s="199" t="s">
        <v>159</v>
      </c>
      <c r="C15" s="203">
        <f>SUM(C13:C14)</f>
        <v>12016.715</v>
      </c>
      <c r="D15" s="203">
        <f t="shared" ref="D15:G15" si="1">SUM(D13:D14)</f>
        <v>15196.597</v>
      </c>
      <c r="E15" s="203">
        <f t="shared" si="1"/>
        <v>14489.14</v>
      </c>
      <c r="F15" s="203">
        <f t="shared" si="1"/>
        <v>14325.208000000001</v>
      </c>
      <c r="G15" s="203">
        <f t="shared" si="1"/>
        <v>15464.999</v>
      </c>
    </row>
    <row r="16" spans="1:25" ht="15" customHeight="1" x14ac:dyDescent="0.25">
      <c r="A16" s="201"/>
      <c r="C16" s="210"/>
      <c r="D16" s="210"/>
      <c r="E16" s="210"/>
      <c r="F16" s="210"/>
      <c r="G16" s="210"/>
    </row>
    <row r="17" spans="1:7" ht="17.25" customHeight="1" x14ac:dyDescent="0.25">
      <c r="A17" s="201" t="s">
        <v>78</v>
      </c>
      <c r="C17" s="210"/>
      <c r="D17" s="210"/>
      <c r="E17" s="210"/>
      <c r="F17" s="210"/>
      <c r="G17" s="210"/>
    </row>
    <row r="18" spans="1:7" ht="27.75" customHeight="1" x14ac:dyDescent="0.25">
      <c r="A18" s="380" t="s">
        <v>160</v>
      </c>
      <c r="B18" s="380"/>
      <c r="C18" s="380"/>
      <c r="D18" s="380"/>
      <c r="E18" s="380"/>
      <c r="F18" s="380"/>
      <c r="G18" s="380"/>
    </row>
    <row r="19" spans="1:7" x14ac:dyDescent="0.25">
      <c r="A19" s="318" t="s">
        <v>161</v>
      </c>
      <c r="C19" s="133"/>
      <c r="D19" s="133"/>
      <c r="E19" s="133"/>
      <c r="F19" s="133"/>
      <c r="G19" s="133"/>
    </row>
    <row r="23" spans="1:7" x14ac:dyDescent="0.25">
      <c r="G23" s="133"/>
    </row>
    <row r="24" spans="1:7" x14ac:dyDescent="0.25">
      <c r="G24" s="133"/>
    </row>
    <row r="25" spans="1:7" x14ac:dyDescent="0.25">
      <c r="G25" s="133"/>
    </row>
  </sheetData>
  <mergeCells count="2">
    <mergeCell ref="C4:G4"/>
    <mergeCell ref="A18:G18"/>
  </mergeCells>
  <hyperlinks>
    <hyperlink ref="A1" location="Index!A6" display="Back to Index" xr:uid="{AD343DC6-BA7C-4661-BC1B-814E4245F31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F386AFD53ED0458ABABB8168DEAD56" ma:contentTypeVersion="15" ma:contentTypeDescription="Create a new document." ma:contentTypeScope="" ma:versionID="852ac0a3a7e419e6c05b1f70430edb05">
  <xsd:schema xmlns:xsd="http://www.w3.org/2001/XMLSchema" xmlns:xs="http://www.w3.org/2001/XMLSchema" xmlns:p="http://schemas.microsoft.com/office/2006/metadata/properties" xmlns:ns2="e7151fac-9fcf-474c-8c03-e664bba15fa0" xmlns:ns3="cdd8502d-ddda-47d3-bc10-7dfd02b2ac59" targetNamespace="http://schemas.microsoft.com/office/2006/metadata/properties" ma:root="true" ma:fieldsID="895a1142cb7d27182c593697f1697563" ns2:_="" ns3:_="">
    <xsd:import namespace="e7151fac-9fcf-474c-8c03-e664bba15fa0"/>
    <xsd:import namespace="cdd8502d-ddda-47d3-bc10-7dfd02b2a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151fac-9fcf-474c-8c03-e664bba15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f15b542-c3bb-4fe8-b389-dcfcef2f2a3f"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d8502d-ddda-47d3-bc10-7dfd02b2ac5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a3df696d-eb55-4f6d-8b72-cd850630cac4}" ma:internalName="TaxCatchAll" ma:showField="CatchAllData" ma:web="cdd8502d-ddda-47d3-bc10-7dfd02b2ac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7151fac-9fcf-474c-8c03-e664bba15fa0">
      <Terms xmlns="http://schemas.microsoft.com/office/infopath/2007/PartnerControls"/>
    </lcf76f155ced4ddcb4097134ff3c332f>
    <TaxCatchAll xmlns="cdd8502d-ddda-47d3-bc10-7dfd02b2ac59" xsi:nil="true"/>
  </documentManagement>
</p:properties>
</file>

<file path=customXml/itemProps1.xml><?xml version="1.0" encoding="utf-8"?>
<ds:datastoreItem xmlns:ds="http://schemas.openxmlformats.org/officeDocument/2006/customXml" ds:itemID="{CD339C18-1DD4-4AA0-B968-6AB9EF5AD2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151fac-9fcf-474c-8c03-e664bba15fa0"/>
    <ds:schemaRef ds:uri="cdd8502d-ddda-47d3-bc10-7dfd02b2a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7DC551-CB78-4B2A-B670-7B14A0669A81}">
  <ds:schemaRefs>
    <ds:schemaRef ds:uri="http://schemas.microsoft.com/sharepoint/v3/contenttype/forms"/>
  </ds:schemaRefs>
</ds:datastoreItem>
</file>

<file path=customXml/itemProps3.xml><?xml version="1.0" encoding="utf-8"?>
<ds:datastoreItem xmlns:ds="http://schemas.openxmlformats.org/officeDocument/2006/customXml" ds:itemID="{631D3B62-F5D0-4E10-A360-7A63ADBB50A3}">
  <ds:schemaRefs>
    <ds:schemaRef ds:uri="http://purl.org/dc/terms/"/>
    <ds:schemaRef ds:uri="cdd8502d-ddda-47d3-bc10-7dfd02b2ac59"/>
    <ds:schemaRef ds:uri="http://purl.org/dc/dcmitype/"/>
    <ds:schemaRef ds:uri="http://schemas.microsoft.com/office/infopath/2007/PartnerControls"/>
    <ds:schemaRef ds:uri="http://purl.org/dc/elements/1.1/"/>
    <ds:schemaRef ds:uri="http://schemas.microsoft.com/office/2006/metadata/properties"/>
    <ds:schemaRef ds:uri="e7151fac-9fcf-474c-8c03-e664bba15fa0"/>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Read me </vt:lpstr>
      <vt:lpstr>Index</vt:lpstr>
      <vt:lpstr>All DELs by dept</vt:lpstr>
      <vt:lpstr>Non-ringfenced RDEL by dept</vt:lpstr>
      <vt:lpstr>Ringfenced RDEL by dept</vt:lpstr>
      <vt:lpstr>Conventional CDEL by dept</vt:lpstr>
      <vt:lpstr>FTC CDEL by dept</vt:lpstr>
      <vt:lpstr>Financing &amp; spending all DELs</vt:lpstr>
      <vt:lpstr>F&amp;S non-ringfenced RDEL</vt:lpstr>
      <vt:lpstr>F&amp;S ringfenced RDEL</vt:lpstr>
      <vt:lpstr>F&amp;S conventional CDEL </vt:lpstr>
      <vt:lpstr> F&amp;S FTC CDEL </vt:lpstr>
      <vt:lpstr>NI AME</vt:lpstr>
      <vt:lpstr>Non-ringfenced AME summary</vt:lpstr>
      <vt:lpstr>Ringfenced AME summary</vt:lpstr>
      <vt:lpstr>General capital AME summary</vt:lpstr>
      <vt:lpstr>Capital FTC AME summary</vt:lpstr>
      <vt:lpstr>Glossary</vt:lpstr>
      <vt:lpstr>NI all Resource &amp; Capital DEL's</vt:lpstr>
      <vt:lpstr>NI DEL plans</vt:lpstr>
    </vt:vector>
  </TitlesOfParts>
  <Manager/>
  <Company>NICS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Ferguson, Tamara</dc:creator>
  <cp:keywords/>
  <dc:description/>
  <cp:lastModifiedBy>Pidgeon, Colin</cp:lastModifiedBy>
  <cp:revision/>
  <dcterms:created xsi:type="dcterms:W3CDTF">2023-05-16T10:52:28Z</dcterms:created>
  <dcterms:modified xsi:type="dcterms:W3CDTF">2025-07-22T14:06:49Z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0x01010059F386AFD53ED0458ABABB8168DEAD56</vt:lpwstr>
  </property>
  <property fmtid="{D5CDD505-2E9C-101B-9397-08002B2CF9AE}" pid="3" name="MediaServiceImageTags">
    <vt:lpwstr/>
  </property>
</Properties>
</file>